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0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план'!$A$1:$Z$196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<sst xmlns="http://schemas.openxmlformats.org/spreadsheetml/2006/main" count="827" uniqueCount="364">
  <si>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</si>
  <si>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</si>
  <si>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</si>
  <si>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</si>
  <si>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</si>
  <si>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</si>
  <si>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</si>
  <si>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</si>
  <si>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</si>
  <si>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</si>
  <si>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</si>
  <si>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</si>
  <si>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</si>
  <si>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</si>
  <si>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</si>
  <si>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</si>
  <si>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</si>
  <si>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</si>
  <si>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</si>
  <si>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</si>
  <si>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</si>
  <si>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</si>
  <si>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</si>
  <si>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</si>
  <si>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</si>
  <si>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</si>
  <si>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</si>
  <si>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</si>
  <si>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</si>
  <si>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</si>
  <si>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</si>
  <si>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</si>
  <si>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</si>
  <si>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</si>
  <si>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</si>
  <si>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</si>
  <si>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</si>
  <si>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</si>
  <si>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</si>
  <si>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</si>
  <si>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</si>
  <si>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</si>
  <si>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</si>
  <si>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</si>
  <si>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</si>
  <si>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</si>
  <si>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</si>
  <si>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</si>
  <si>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</si>
  <si>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</si>
  <si>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</si>
  <si>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</si>
  <si>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</si>
  <si>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</si>
  <si>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</si>
  <si>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</si>
  <si>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</si>
  <si>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</si>
  <si>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</si>
  <si>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</si>
  <si>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</si>
  <si>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</si>
  <si>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</si>
  <si>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</si>
  <si>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</si>
  <si>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</si>
  <si>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</si>
  <si>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</si>
  <si>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</si>
  <si>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</si>
  <si>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</si>
  <si>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</si>
  <si>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</si>
  <si>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</si>
  <si>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</si>
  <si>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</si>
  <si>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</si>
  <si>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</si>
  <si>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</si>
  <si>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</si>
  <si>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</si>
  <si>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</si>
  <si>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</si>
  <si>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</si>
  <si>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</si>
  <si>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</si>
  <si>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</si>
  <si>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</si>
  <si>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</si>
  <si>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</si>
  <si>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</si>
  <si>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</si>
  <si>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</si>
  <si>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</si>
  <si>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</si>
  <si>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</si>
  <si>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</si>
  <si>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</si>
  <si>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</si>
  <si>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</si>
  <si>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</si>
  <si>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</si>
  <si>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</si>
  <si>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</si>
  <si>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</si>
  <si>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</si>
  <si>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</si>
  <si>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</si>
  <si>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</si>
  <si>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</si>
  <si>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</si>
  <si>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</si>
  <si>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</si>
  <si>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</si>
  <si>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</si>
  <si>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</si>
  <si>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</si>
  <si>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</si>
  <si>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</si>
  <si>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</si>
  <si>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</si>
  <si>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</si>
  <si>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</si>
  <si>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</si>
  <si>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</si>
  <si>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</si>
  <si>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</si>
  <si>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</si>
  <si>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</si>
  <si>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</si>
  <si>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</si>
  <si>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</si>
  <si>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</si>
  <si>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</si>
  <si>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</si>
  <si>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</si>
  <si>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</si>
  <si>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</si>
  <si>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</si>
  <si>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</si>
  <si>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</si>
  <si>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</si>
  <si>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</si>
  <si>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</si>
  <si>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</si>
  <si>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</si>
  <si>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</si>
  <si>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</si>
  <si>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</si>
  <si>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</si>
  <si>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</si>
  <si>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</si>
  <si>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</si>
  <si>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</si>
  <si>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</si>
  <si>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</si>
  <si>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</si>
  <si>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</si>
  <si>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</si>
  <si>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</si>
  <si>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</si>
  <si>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</si>
  <si>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</si>
  <si>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</si>
  <si>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</si>
  <si>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</si>
  <si>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</si>
  <si>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</si>
  <si>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</si>
  <si>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</si>
  <si>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</si>
  <si>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</si>
  <si>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</si>
  <si>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</si>
  <si>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</si>
  <si>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</si>
  <si>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</si>
  <si>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</si>
  <si>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</si>
  <si>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</si>
  <si>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</si>
  <si>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</si>
  <si>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</si>
  <si>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</si>
  <si>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</si>
  <si>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</si>
  <si>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</si>
  <si>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</si>
  <si>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</si>
  <si>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</si>
  <si>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</si>
  <si>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</si>
  <si>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</si>
  <si>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</si>
  <si>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</si>
  <si>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</si>
  <si>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</si>
  <si>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</si>
  <si>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</si>
  <si>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</si>
  <si>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</si>
  <si>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</si>
  <si>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</si>
  <si>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</si>
  <si>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</si>
  <si>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</si>
  <si>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</si>
  <si>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</si>
  <si>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</si>
  <si>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</si>
  <si>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</si>
  <si>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</si>
  <si>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</si>
  <si>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</si>
  <si>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</si>
  <si>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</si>
  <si>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</si>
  <si>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</si>
  <si>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</si>
  <si>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</si>
  <si>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</si>
  <si>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</si>
  <si>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</si>
  <si>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</si>
  <si>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</si>
  <si>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</si>
  <si>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</si>
  <si>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</si>
  <si>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</si>
  <si>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</si>
  <si>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</si>
  <si>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</si>
  <si>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</si>
  <si>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</si>
  <si>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</si>
  <si>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</si>
  <si>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</si>
  <si>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</si>
  <si>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</si>
  <si>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</si>
  <si>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</si>
  <si>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</si>
  <si>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</si>
  <si>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</si>
  <si>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</si>
  <si>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</si>
  <si>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</si>
  <si>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</si>
  <si>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</si>
  <si>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</si>
  <si>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</si>
  <si>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</si>
  <si>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</si>
  <si>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</si>
  <si>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</si>
  <si>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</si>
  <si>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</si>
  <si>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</si>
  <si>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</si>
  <si>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</si>
  <si>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</si>
  <si>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</si>
  <si>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</si>
  <si>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</si>
  <si>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</si>
  <si>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</si>
  <si>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</si>
  <si>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</si>
  <si>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</si>
  <si>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</si>
  <si>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</si>
  <si>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О.Ф. Єнікєєв</t>
  </si>
  <si>
    <t>Інформатика</t>
  </si>
  <si>
    <t>А</t>
  </si>
  <si>
    <t>Екзаменаційна сесія та про-міжний контроль</t>
  </si>
  <si>
    <t xml:space="preserve">протокол № </t>
  </si>
  <si>
    <t>Срок навчання - 1 рік 10 місяців</t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</si>
  <si>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</si>
  <si>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</si>
  <si>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</si>
  <si>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1.1.8</t>
  </si>
  <si>
    <t>1.1.9</t>
  </si>
  <si>
    <t>1.1.10</t>
  </si>
  <si>
    <t>1.1.11</t>
  </si>
  <si>
    <t>1.1.12</t>
  </si>
  <si>
    <t>1.1.13</t>
  </si>
  <si>
    <t>1.1.15</t>
  </si>
  <si>
    <t>1.1.16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</si>
  <si>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</si>
  <si>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</si>
  <si>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</si>
  <si>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</si>
  <si>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</si>
  <si>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</si>
  <si>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</si>
  <si>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</si>
  <si>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</si>
  <si>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</si>
  <si>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</si>
  <si>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</si>
  <si>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</si>
  <si>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</si>
  <si>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</si>
  <si>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</si>
  <si>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</si>
  <si>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</si>
  <si>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</si>
  <si>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</si>
  <si>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</si>
  <si>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</si>
  <si>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</si>
  <si>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</si>
  <si>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</si>
  <si>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</si>
  <si>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</si>
  <si>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 xml:space="preserve">Екологія 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</si>
  <si>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</si>
  <si>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</si>
  <si>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</si>
  <si>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</si>
  <si>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Теорія інформації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</si>
  <si>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</si>
  <si>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</si>
  <si>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</si>
  <si>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</si>
  <si>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</si>
  <si>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</si>
  <si>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</si>
  <si>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</si>
  <si>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</si>
  <si>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1.2.15</t>
  </si>
  <si>
    <t>1.2.16</t>
  </si>
  <si>
    <t>2.2.1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</si>
  <si>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</si>
  <si>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</si>
  <si>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</si>
  <si>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</si>
  <si>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</si>
  <si>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</si>
  <si>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</si>
  <si>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</si>
  <si>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Проектування інформаційних систем (ч.2)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</si>
  <si>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</si>
  <si>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</si>
  <si>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</si>
  <si>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</si>
  <si>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</si>
  <si>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</si>
  <si>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Кваліфікація: баклавр з інформаційних систем та технологій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</si>
  <si>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</si>
  <si>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</si>
  <si>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 (загальний обсяг)</t>
  </si>
  <si>
    <t>Програмування мобільних пристроїв</t>
  </si>
  <si>
    <t>О.Ю. Мельников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</si>
  <si>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</si>
  <si>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</si>
  <si>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</si>
  <si>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</si>
  <si>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</si>
  <si>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</si>
  <si>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</si>
  <si>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</si>
  <si>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"      " квітня 2023 р.</t>
  </si>
  <si>
    <t>План навчального процесу на 2023-24 навчальний рік (денна прискоренна форма)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</si>
</sst>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7" borderId="1" applyNumberFormat="0" applyAlignment="0" applyProtection="0"/>
    <xf numFmtId="0" fontId="48" fillId="15" borderId="2" applyNumberFormat="0" applyAlignment="0" applyProtection="0"/>
    <xf numFmtId="0" fontId="49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6" borderId="7" applyNumberFormat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6" borderId="0" applyNumberFormat="0" applyBorder="0" applyAlignment="0" applyProtection="0"/>
  </cellStyleXfs>
  <cellXfs count="86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18" borderId="47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vertical="justify" wrapText="1"/>
    </xf>
    <xf numFmtId="0" fontId="9" fillId="18" borderId="10" xfId="0" applyNumberFormat="1" applyFont="1" applyFill="1" applyBorder="1" applyAlignment="1">
      <alignment horizontal="center" vertical="center"/>
    </xf>
    <xf numFmtId="49" fontId="9" fillId="18" borderId="10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justify"/>
    </xf>
    <xf numFmtId="0" fontId="9" fillId="18" borderId="10" xfId="0" applyFont="1" applyFill="1" applyBorder="1" applyAlignment="1">
      <alignment horizontal="center" vertical="center" wrapText="1"/>
    </xf>
    <xf numFmtId="1" fontId="9" fillId="18" borderId="10" xfId="0" applyNumberFormat="1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 wrapText="1"/>
    </xf>
    <xf numFmtId="0" fontId="9" fillId="18" borderId="21" xfId="0" applyNumberFormat="1" applyFont="1" applyFill="1" applyBorder="1" applyAlignment="1">
      <alignment horizontal="center" vertical="center" wrapText="1"/>
    </xf>
    <xf numFmtId="0" fontId="9" fillId="18" borderId="10" xfId="0" applyNumberFormat="1" applyFont="1" applyFill="1" applyBorder="1" applyAlignment="1">
      <alignment horizontal="center" vertical="center" wrapText="1"/>
    </xf>
    <xf numFmtId="0" fontId="9" fillId="18" borderId="22" xfId="0" applyNumberFormat="1" applyFont="1" applyFill="1" applyBorder="1" applyAlignment="1">
      <alignment horizontal="center" vertical="center" wrapText="1"/>
    </xf>
    <xf numFmtId="0" fontId="9" fillId="18" borderId="34" xfId="0" applyNumberFormat="1" applyFont="1" applyFill="1" applyBorder="1" applyAlignment="1">
      <alignment horizontal="center" vertical="center" wrapText="1"/>
    </xf>
    <xf numFmtId="0" fontId="9" fillId="18" borderId="13" xfId="0" applyNumberFormat="1" applyFont="1" applyFill="1" applyBorder="1" applyAlignment="1">
      <alignment horizontal="center" vertical="center" wrapText="1"/>
    </xf>
    <xf numFmtId="0" fontId="9" fillId="18" borderId="19" xfId="0" applyNumberFormat="1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0" fontId="9" fillId="18" borderId="13" xfId="0" applyNumberFormat="1" applyFont="1" applyFill="1" applyBorder="1" applyAlignment="1">
      <alignment horizontal="center" vertical="center"/>
    </xf>
    <xf numFmtId="49" fontId="9" fillId="18" borderId="13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justify" wrapText="1"/>
    </xf>
    <xf numFmtId="1" fontId="9" fillId="18" borderId="13" xfId="0" applyNumberFormat="1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8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18" borderId="11" xfId="0" applyFont="1" applyFill="1" applyBorder="1" applyAlignment="1">
      <alignment horizontal="center" vertical="center" wrapText="1"/>
    </xf>
    <xf numFmtId="0" fontId="18" fillId="18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vertical="justify" wrapText="1"/>
    </xf>
    <xf numFmtId="0" fontId="20" fillId="18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18" borderId="21" xfId="0" applyNumberFormat="1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4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2" fontId="9" fillId="18" borderId="19" xfId="0" applyNumberFormat="1" applyFont="1" applyFill="1" applyBorder="1" applyAlignment="1">
      <alignment horizontal="center" vertical="center" wrapText="1"/>
    </xf>
    <xf numFmtId="0" fontId="6" fillId="18" borderId="0" xfId="0" applyFont="1" applyFill="1" applyAlignment="1">
      <alignment/>
    </xf>
    <xf numFmtId="49" fontId="9" fillId="18" borderId="54" xfId="0" applyNumberFormat="1" applyFont="1" applyFill="1" applyBorder="1" applyAlignment="1" applyProtection="1">
      <alignment horizontal="center" vertical="center"/>
      <protection/>
    </xf>
    <xf numFmtId="0" fontId="9" fillId="18" borderId="10" xfId="0" applyFont="1" applyFill="1" applyBorder="1" applyAlignment="1">
      <alignment horizontal="center" vertical="justify"/>
    </xf>
    <xf numFmtId="0" fontId="9" fillId="18" borderId="22" xfId="0" applyFont="1" applyFill="1" applyBorder="1" applyAlignment="1">
      <alignment horizontal="center" vertical="justify"/>
    </xf>
    <xf numFmtId="0" fontId="9" fillId="18" borderId="33" xfId="0" applyFont="1" applyFill="1" applyBorder="1" applyAlignment="1">
      <alignment horizontal="center" vertical="center" wrapText="1"/>
    </xf>
    <xf numFmtId="49" fontId="9" fillId="18" borderId="54" xfId="0" applyNumberFormat="1" applyFont="1" applyFill="1" applyBorder="1" applyAlignment="1">
      <alignment horizontal="center" vertical="center" wrapText="1"/>
    </xf>
    <xf numFmtId="2" fontId="9" fillId="18" borderId="10" xfId="0" applyNumberFormat="1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vertical="justify" wrapText="1"/>
    </xf>
    <xf numFmtId="49" fontId="18" fillId="18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0" fontId="6" fillId="15" borderId="0" xfId="0" applyFont="1" applyFill="1" applyAlignment="1">
      <alignment/>
    </xf>
    <xf numFmtId="191" fontId="9" fillId="15" borderId="10" xfId="0" applyNumberFormat="1" applyFont="1" applyFill="1" applyBorder="1" applyAlignment="1" applyProtection="1">
      <alignment horizontal="center" vertical="center"/>
      <protection/>
    </xf>
    <xf numFmtId="0" fontId="12" fillId="15" borderId="0" xfId="0" applyFont="1" applyFill="1" applyBorder="1" applyAlignment="1">
      <alignment/>
    </xf>
    <xf numFmtId="0" fontId="6" fillId="15" borderId="24" xfId="0" applyFont="1" applyFill="1" applyBorder="1" applyAlignment="1">
      <alignment/>
    </xf>
    <xf numFmtId="0" fontId="6" fillId="15" borderId="0" xfId="0" applyFont="1" applyFill="1" applyBorder="1" applyAlignment="1">
      <alignment/>
    </xf>
    <xf numFmtId="0" fontId="6" fillId="15" borderId="25" xfId="0" applyFont="1" applyFill="1" applyBorder="1" applyAlignment="1">
      <alignment/>
    </xf>
    <xf numFmtId="0" fontId="7" fillId="15" borderId="0" xfId="0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 applyProtection="1">
      <alignment horizontal="left" vertical="top"/>
      <protection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right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Fill="1" applyBorder="1" applyAlignment="1">
      <alignment horizontal="center" vertical="center"/>
    </xf>
    <xf numFmtId="1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" fontId="11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49" fontId="10" fillId="15" borderId="0" xfId="0" applyNumberFormat="1" applyFont="1" applyFill="1" applyBorder="1" applyAlignment="1">
      <alignment horizontal="right" vertical="center"/>
    </xf>
    <xf numFmtId="49" fontId="13" fillId="15" borderId="0" xfId="0" applyNumberFormat="1" applyFont="1" applyFill="1" applyBorder="1" applyAlignment="1">
      <alignment horizontal="right"/>
    </xf>
    <xf numFmtId="190" fontId="43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92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/>
    </xf>
    <xf numFmtId="49" fontId="9" fillId="0" borderId="95" xfId="0" applyNumberFormat="1" applyFont="1" applyFill="1" applyBorder="1" applyAlignment="1">
      <alignment horizontal="center" vertical="center"/>
    </xf>
    <xf numFmtId="0" fontId="36" fillId="0" borderId="96" xfId="0" applyNumberFormat="1" applyFont="1" applyFill="1" applyBorder="1" applyAlignment="1" applyProtection="1">
      <alignment horizontal="center" vertical="center"/>
      <protection/>
    </xf>
    <xf numFmtId="0" fontId="9" fillId="0" borderId="97" xfId="0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49" fontId="9" fillId="0" borderId="100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1" fontId="11" fillId="0" borderId="105" xfId="0" applyNumberFormat="1" applyFont="1" applyFill="1" applyBorder="1" applyAlignment="1" applyProtection="1">
      <alignment horizontal="center" vertical="center"/>
      <protection/>
    </xf>
    <xf numFmtId="1" fontId="11" fillId="0" borderId="106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vertical="justify" wrapText="1"/>
    </xf>
    <xf numFmtId="49" fontId="9" fillId="0" borderId="97" xfId="54" applyNumberFormat="1" applyFont="1" applyFill="1" applyBorder="1" applyAlignment="1">
      <alignment vertical="center" wrapText="1"/>
      <protection/>
    </xf>
    <xf numFmtId="0" fontId="9" fillId="0" borderId="108" xfId="54" applyNumberFormat="1" applyFont="1" applyFill="1" applyBorder="1" applyAlignment="1" applyProtection="1">
      <alignment horizontal="center" vertical="center"/>
      <protection/>
    </xf>
    <xf numFmtId="201" fontId="11" fillId="0" borderId="97" xfId="54" applyNumberFormat="1" applyFont="1" applyFill="1" applyBorder="1" applyAlignment="1" applyProtection="1">
      <alignment horizontal="center" vertical="center"/>
      <protection/>
    </xf>
    <xf numFmtId="199" fontId="11" fillId="0" borderId="97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89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09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09" xfId="54" applyNumberFormat="1" applyFont="1" applyFill="1" applyBorder="1" applyAlignment="1" applyProtection="1">
      <alignment horizontal="center" vertical="center"/>
      <protection/>
    </xf>
    <xf numFmtId="199" fontId="9" fillId="0" borderId="109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0" xfId="0" applyFont="1" applyFill="1" applyBorder="1" applyAlignment="1">
      <alignment horizontal="center" vertical="center" wrapText="1"/>
    </xf>
    <xf numFmtId="49" fontId="9" fillId="0" borderId="1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>
      <alignment horizontal="center" vertical="center" wrapText="1"/>
    </xf>
    <xf numFmtId="182" fontId="11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9" fillId="0" borderId="112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vertical="justify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4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181" fontId="7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72" xfId="0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1" fontId="9" fillId="0" borderId="57" xfId="54" applyNumberFormat="1" applyFont="1" applyFill="1" applyBorder="1" applyAlignment="1">
      <alignment horizontal="center" vertical="center"/>
      <protection/>
    </xf>
    <xf numFmtId="49" fontId="11" fillId="0" borderId="57" xfId="0" applyNumberFormat="1" applyFont="1" applyFill="1" applyBorder="1" applyAlignment="1">
      <alignment horizontal="center" vertical="center" wrapText="1"/>
    </xf>
    <xf numFmtId="190" fontId="11" fillId="0" borderId="57" xfId="0" applyNumberFormat="1" applyFont="1" applyFill="1" applyBorder="1" applyAlignment="1" applyProtection="1">
      <alignment horizontal="center" vertical="center" wrapText="1"/>
      <protection/>
    </xf>
    <xf numFmtId="181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190" fontId="9" fillId="0" borderId="57" xfId="0" applyNumberFormat="1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10" fillId="0" borderId="64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57" xfId="54" applyNumberFormat="1" applyFont="1" applyFill="1" applyBorder="1" applyAlignment="1">
      <alignment horizontal="center" vertical="center"/>
      <protection/>
    </xf>
    <xf numFmtId="0" fontId="11" fillId="0" borderId="115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31" fillId="0" borderId="16" xfId="56" applyNumberFormat="1" applyFont="1" applyBorder="1" applyAlignment="1">
      <alignment horizontal="center" vertic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31" fillId="0" borderId="15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116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0" fontId="31" fillId="0" borderId="16" xfId="56" applyFont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/>
    </xf>
    <xf numFmtId="0" fontId="32" fillId="0" borderId="15" xfId="56" applyFont="1" applyBorder="1" applyAlignment="1">
      <alignment horizontal="center" vertical="center" wrapText="1"/>
      <protection/>
    </xf>
    <xf numFmtId="0" fontId="26" fillId="0" borderId="0" xfId="56" applyFont="1" applyBorder="1" applyAlignment="1">
      <alignment horizontal="center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0" fillId="0" borderId="116" xfId="56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70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16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70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0" xfId="56" applyFont="1" applyBorder="1" applyAlignment="1">
      <alignment horizontal="center" vertical="center" textRotation="90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15" fillId="0" borderId="117" xfId="53" applyFont="1" applyFill="1" applyBorder="1" applyAlignment="1">
      <alignment horizontal="center" vertical="center" wrapText="1"/>
      <protection/>
    </xf>
    <xf numFmtId="0" fontId="28" fillId="0" borderId="116" xfId="55" applyFont="1" applyFill="1" applyBorder="1" applyAlignment="1">
      <alignment wrapText="1"/>
      <protection/>
    </xf>
    <xf numFmtId="0" fontId="28" fillId="0" borderId="118" xfId="55" applyFont="1" applyFill="1" applyBorder="1" applyAlignment="1">
      <alignment wrapText="1"/>
      <protection/>
    </xf>
    <xf numFmtId="0" fontId="28" fillId="0" borderId="119" xfId="55" applyFont="1" applyFill="1" applyBorder="1" applyAlignment="1">
      <alignment wrapText="1"/>
      <protection/>
    </xf>
    <xf numFmtId="0" fontId="28" fillId="0" borderId="0" xfId="55" applyFont="1" applyFill="1" applyAlignment="1">
      <alignment wrapText="1"/>
      <protection/>
    </xf>
    <xf numFmtId="0" fontId="28" fillId="0" borderId="32" xfId="55" applyFont="1" applyFill="1" applyBorder="1" applyAlignment="1">
      <alignment wrapText="1"/>
      <protection/>
    </xf>
    <xf numFmtId="0" fontId="28" fillId="0" borderId="28" xfId="55" applyFont="1" applyFill="1" applyBorder="1" applyAlignment="1">
      <alignment wrapText="1"/>
      <protection/>
    </xf>
    <xf numFmtId="0" fontId="28" fillId="0" borderId="70" xfId="55" applyFont="1" applyFill="1" applyBorder="1" applyAlignment="1">
      <alignment wrapText="1"/>
      <protection/>
    </xf>
    <xf numFmtId="0" fontId="28" fillId="0" borderId="35" xfId="55" applyFont="1" applyFill="1" applyBorder="1" applyAlignment="1">
      <alignment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6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16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70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0" fontId="0" fillId="0" borderId="0" xfId="56" applyBorder="1" applyAlignment="1">
      <alignment horizontal="right" vertical="center" wrapText="1"/>
      <protection/>
    </xf>
    <xf numFmtId="0" fontId="31" fillId="0" borderId="116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70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0" fontId="31" fillId="0" borderId="0" xfId="56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49" fontId="31" fillId="0" borderId="0" xfId="56" applyNumberFormat="1" applyFont="1" applyBorder="1" applyAlignment="1">
      <alignment horizontal="center" wrapText="1"/>
      <protection/>
    </xf>
    <xf numFmtId="0" fontId="31" fillId="0" borderId="15" xfId="56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7" fillId="0" borderId="0" xfId="56" applyFont="1" applyBorder="1" applyAlignment="1">
      <alignment horizont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22" fillId="0" borderId="0" xfId="56" applyFont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7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55" applyFont="1" applyAlignment="1">
      <alignment wrapText="1"/>
      <protection/>
    </xf>
    <xf numFmtId="0" fontId="7" fillId="0" borderId="0" xfId="56" applyFont="1" applyBorder="1" applyAlignment="1">
      <alignment horizontal="center"/>
      <protection/>
    </xf>
    <xf numFmtId="0" fontId="22" fillId="0" borderId="0" xfId="56" applyFont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26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0" fontId="0" fillId="0" borderId="0" xfId="56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 applyBorder="1" applyAlignment="1">
      <alignment horizontal="left" wrapText="1"/>
      <protection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15" fillId="0" borderId="0" xfId="55" applyFont="1" applyFill="1" applyBorder="1" applyAlignment="1">
      <alignment horizontal="center" wrapText="1"/>
      <protection/>
    </xf>
    <xf numFmtId="0" fontId="31" fillId="0" borderId="120" xfId="56" applyFont="1" applyBorder="1" applyAlignment="1">
      <alignment horizontal="center" vertical="center" wrapText="1"/>
      <protection/>
    </xf>
    <xf numFmtId="0" fontId="28" fillId="0" borderId="121" xfId="56" applyFont="1" applyBorder="1" applyAlignment="1">
      <alignment horizontal="center" vertical="center" wrapText="1"/>
      <protection/>
    </xf>
    <xf numFmtId="0" fontId="28" fillId="0" borderId="122" xfId="56" applyFont="1" applyBorder="1" applyAlignment="1">
      <alignment horizontal="center" vertical="center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7" fillId="0" borderId="123" xfId="0" applyFont="1" applyFill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27" fillId="0" borderId="10" xfId="56" applyFont="1" applyBorder="1" applyAlignment="1">
      <alignment wrapText="1"/>
      <protection/>
    </xf>
    <xf numFmtId="49" fontId="10" fillId="0" borderId="16" xfId="56" applyNumberFormat="1" applyFont="1" applyBorder="1" applyAlignment="1">
      <alignment horizontal="center" vertical="center" wrapText="1"/>
      <protection/>
    </xf>
    <xf numFmtId="0" fontId="30" fillId="0" borderId="116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70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26" xfId="0" applyNumberFormat="1" applyFont="1" applyFill="1" applyBorder="1" applyAlignment="1" applyProtection="1">
      <alignment horizontal="center" vertical="center"/>
      <protection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191" fontId="11" fillId="0" borderId="129" xfId="0" applyNumberFormat="1" applyFont="1" applyFill="1" applyBorder="1" applyAlignment="1" applyProtection="1">
      <alignment horizontal="center" vertical="center"/>
      <protection/>
    </xf>
    <xf numFmtId="191" fontId="11" fillId="0" borderId="130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49" fontId="9" fillId="0" borderId="113" xfId="54" applyNumberFormat="1" applyFont="1" applyFill="1" applyBorder="1" applyAlignment="1" applyProtection="1">
      <alignment horizontal="center" vertical="center"/>
      <protection/>
    </xf>
    <xf numFmtId="49" fontId="9" fillId="0" borderId="131" xfId="54" applyNumberFormat="1" applyFont="1" applyFill="1" applyBorder="1" applyAlignment="1" applyProtection="1">
      <alignment horizontal="center" vertical="center"/>
      <protection/>
    </xf>
    <xf numFmtId="49" fontId="9" fillId="0" borderId="109" xfId="54" applyNumberFormat="1" applyFont="1" applyFill="1" applyBorder="1" applyAlignment="1" applyProtection="1">
      <alignment horizontal="center" vertical="center"/>
      <protection/>
    </xf>
    <xf numFmtId="190" fontId="11" fillId="0" borderId="132" xfId="0" applyNumberFormat="1" applyFont="1" applyFill="1" applyBorder="1" applyAlignment="1" applyProtection="1">
      <alignment horizontal="center" vertical="center" wrapText="1"/>
      <protection/>
    </xf>
    <xf numFmtId="190" fontId="11" fillId="0" borderId="133" xfId="0" applyNumberFormat="1" applyFont="1" applyFill="1" applyBorder="1" applyAlignment="1" applyProtection="1">
      <alignment horizontal="center" vertical="center" wrapText="1"/>
      <protection/>
    </xf>
    <xf numFmtId="190" fontId="11" fillId="0" borderId="134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1" fillId="0" borderId="129" xfId="0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35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49" fontId="11" fillId="0" borderId="129" xfId="0" applyNumberFormat="1" applyFont="1" applyFill="1" applyBorder="1" applyAlignment="1" applyProtection="1">
      <alignment horizontal="center" vertical="center" wrapText="1"/>
      <protection/>
    </xf>
    <xf numFmtId="49" fontId="11" fillId="0" borderId="130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49" fontId="11" fillId="0" borderId="136" xfId="0" applyNumberFormat="1" applyFont="1" applyFill="1" applyBorder="1" applyAlignment="1" applyProtection="1">
      <alignment horizontal="center" vertical="center"/>
      <protection/>
    </xf>
    <xf numFmtId="0" fontId="0" fillId="0" borderId="137" xfId="0" applyFill="1" applyBorder="1" applyAlignment="1">
      <alignment/>
    </xf>
    <xf numFmtId="49" fontId="11" fillId="0" borderId="138" xfId="0" applyNumberFormat="1" applyFont="1" applyFill="1" applyBorder="1" applyAlignment="1" applyProtection="1">
      <alignment horizontal="center" vertical="center" wrapText="1"/>
      <protection/>
    </xf>
    <xf numFmtId="49" fontId="11" fillId="0" borderId="139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91" fontId="11" fillId="0" borderId="140" xfId="0" applyNumberFormat="1" applyFont="1" applyFill="1" applyBorder="1" applyAlignment="1" applyProtection="1">
      <alignment horizontal="center" vertical="center"/>
      <protection/>
    </xf>
    <xf numFmtId="0" fontId="7" fillId="15" borderId="70" xfId="0" applyFont="1" applyFill="1" applyBorder="1" applyAlignment="1">
      <alignment/>
    </xf>
    <xf numFmtId="0" fontId="27" fillId="15" borderId="70" xfId="0" applyFont="1" applyFill="1" applyBorder="1" applyAlignment="1">
      <alignment/>
    </xf>
    <xf numFmtId="0" fontId="11" fillId="15" borderId="0" xfId="0" applyFont="1" applyFill="1" applyAlignment="1">
      <alignment/>
    </xf>
    <xf numFmtId="0" fontId="0" fillId="0" borderId="0" xfId="0" applyAlignment="1">
      <alignment/>
    </xf>
    <xf numFmtId="0" fontId="7" fillId="15" borderId="0" xfId="0" applyFont="1" applyFill="1" applyBorder="1" applyAlignment="1">
      <alignment/>
    </xf>
    <xf numFmtId="0" fontId="27" fillId="15" borderId="0" xfId="0" applyFont="1" applyFill="1" applyBorder="1" applyAlignment="1">
      <alignment/>
    </xf>
    <xf numFmtId="0" fontId="7" fillId="15" borderId="0" xfId="0" applyFont="1" applyFill="1" applyAlignment="1">
      <alignment/>
    </xf>
    <xf numFmtId="0" fontId="27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6" fillId="15" borderId="70" xfId="0" applyFont="1" applyFill="1" applyBorder="1" applyAlignment="1">
      <alignment/>
    </xf>
    <xf numFmtId="0" fontId="0" fillId="15" borderId="70" xfId="0" applyFont="1" applyFill="1" applyBorder="1" applyAlignment="1">
      <alignment/>
    </xf>
    <xf numFmtId="0" fontId="9" fillId="0" borderId="141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42" xfId="0" applyNumberFormat="1" applyFont="1" applyFill="1" applyBorder="1" applyAlignment="1" applyProtection="1">
      <alignment horizontal="center" vertical="center" wrapText="1"/>
      <protection/>
    </xf>
    <xf numFmtId="190" fontId="9" fillId="0" borderId="86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143" xfId="0" applyNumberFormat="1" applyFont="1" applyFill="1" applyBorder="1" applyAlignment="1" applyProtection="1">
      <alignment horizontal="center" vertical="center" wrapText="1"/>
      <protection/>
    </xf>
    <xf numFmtId="0" fontId="6" fillId="0" borderId="130" xfId="0" applyNumberFormat="1" applyFont="1" applyFill="1" applyBorder="1" applyAlignment="1" applyProtection="1">
      <alignment horizontal="center" vertical="center" wrapText="1"/>
      <protection/>
    </xf>
    <xf numFmtId="0" fontId="0" fillId="0" borderId="130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44" xfId="0" applyNumberFormat="1" applyFont="1" applyFill="1" applyBorder="1" applyAlignment="1" applyProtection="1">
      <alignment horizontal="center" vertical="center" wrapText="1"/>
      <protection/>
    </xf>
    <xf numFmtId="0" fontId="0" fillId="0" borderId="144" xfId="0" applyFont="1" applyFill="1" applyBorder="1" applyAlignment="1">
      <alignment horizontal="center" vertical="center" wrapText="1"/>
    </xf>
    <xf numFmtId="0" fontId="0" fillId="0" borderId="145" xfId="0" applyFont="1" applyFill="1" applyBorder="1" applyAlignment="1">
      <alignment horizontal="center" vertical="center" wrapText="1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190" fontId="9" fillId="0" borderId="146" xfId="0" applyNumberFormat="1" applyFont="1" applyFill="1" applyBorder="1" applyAlignment="1" applyProtection="1">
      <alignment horizontal="center" vertical="center" wrapText="1"/>
      <protection/>
    </xf>
    <xf numFmtId="190" fontId="9" fillId="0" borderId="147" xfId="0" applyNumberFormat="1" applyFont="1" applyFill="1" applyBorder="1" applyAlignment="1" applyProtection="1">
      <alignment horizontal="center" vertical="center" wrapText="1"/>
      <protection/>
    </xf>
    <xf numFmtId="0" fontId="0" fillId="0" borderId="148" xfId="0" applyFont="1" applyFill="1" applyBorder="1" applyAlignment="1">
      <alignment horizontal="center" vertical="center" wrapText="1"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49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44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190" fontId="11" fillId="0" borderId="140" xfId="0" applyNumberFormat="1" applyFont="1" applyFill="1" applyBorder="1" applyAlignment="1" applyProtection="1">
      <alignment horizontal="center" vertical="center"/>
      <protection/>
    </xf>
    <xf numFmtId="190" fontId="11" fillId="0" borderId="91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190" fontId="9" fillId="0" borderId="150" xfId="0" applyNumberFormat="1" applyFont="1" applyFill="1" applyBorder="1" applyAlignment="1" applyProtection="1">
      <alignment horizontal="center" vertical="center"/>
      <protection/>
    </xf>
    <xf numFmtId="190" fontId="9" fillId="0" borderId="145" xfId="0" applyNumberFormat="1" applyFont="1" applyFill="1" applyBorder="1" applyAlignment="1" applyProtection="1">
      <alignment horizontal="center" vertical="center"/>
      <protection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151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5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52" xfId="0" applyFont="1" applyFill="1" applyBorder="1" applyAlignment="1">
      <alignment horizontal="center" vertical="center" wrapText="1"/>
    </xf>
    <xf numFmtId="0" fontId="10" fillId="0" borderId="153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4" xfId="0" applyNumberFormat="1" applyFont="1" applyFill="1" applyBorder="1" applyAlignment="1" applyProtection="1">
      <alignment horizontal="center" vertical="center"/>
      <protection/>
    </xf>
    <xf numFmtId="190" fontId="9" fillId="0" borderId="155" xfId="0" applyNumberFormat="1" applyFont="1" applyFill="1" applyBorder="1" applyAlignment="1" applyProtection="1">
      <alignment horizontal="center" vertical="center"/>
      <protection/>
    </xf>
    <xf numFmtId="190" fontId="9" fillId="0" borderId="156" xfId="0" applyNumberFormat="1" applyFont="1" applyFill="1" applyBorder="1" applyAlignment="1" applyProtection="1">
      <alignment horizontal="center" vertical="center" wrapText="1"/>
      <protection/>
    </xf>
    <xf numFmtId="190" fontId="9" fillId="0" borderId="157" xfId="0" applyNumberFormat="1" applyFont="1" applyFill="1" applyBorder="1" applyAlignment="1" applyProtection="1">
      <alignment horizontal="center" vertical="center" wrapText="1"/>
      <protection/>
    </xf>
    <xf numFmtId="190" fontId="9" fillId="0" borderId="158" xfId="0" applyNumberFormat="1" applyFont="1" applyFill="1" applyBorder="1" applyAlignment="1" applyProtection="1">
      <alignment horizontal="center" vertical="center" wrapText="1"/>
      <protection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9" xfId="0" applyNumberFormat="1" applyFont="1" applyFill="1" applyBorder="1" applyAlignment="1" applyProtection="1">
      <alignment horizontal="center" vertical="center"/>
      <protection/>
    </xf>
    <xf numFmtId="190" fontId="9" fillId="0" borderId="152" xfId="0" applyNumberFormat="1" applyFont="1" applyFill="1" applyBorder="1" applyAlignment="1" applyProtection="1">
      <alignment horizontal="center" vertical="center"/>
      <protection/>
    </xf>
    <xf numFmtId="190" fontId="9" fillId="0" borderId="160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61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62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0" fontId="10" fillId="0" borderId="163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191" fontId="36" fillId="0" borderId="140" xfId="0" applyNumberFormat="1" applyFont="1" applyFill="1" applyBorder="1" applyAlignment="1" applyProtection="1">
      <alignment horizontal="center" vertical="center"/>
      <protection/>
    </xf>
    <xf numFmtId="191" fontId="36" fillId="0" borderId="91" xfId="0" applyNumberFormat="1" applyFont="1" applyFill="1" applyBorder="1" applyAlignment="1" applyProtection="1">
      <alignment horizontal="center" vertical="center"/>
      <protection/>
    </xf>
    <xf numFmtId="191" fontId="36" fillId="0" borderId="82" xfId="0" applyNumberFormat="1" applyFont="1" applyFill="1" applyBorder="1" applyAlignment="1" applyProtection="1">
      <alignment horizontal="center" vertical="center"/>
      <protection/>
    </xf>
    <xf numFmtId="191" fontId="36" fillId="0" borderId="130" xfId="0" applyNumberFormat="1" applyFont="1" applyFill="1" applyBorder="1" applyAlignment="1" applyProtection="1">
      <alignment horizontal="center" vertical="center"/>
      <protection/>
    </xf>
    <xf numFmtId="49" fontId="9" fillId="0" borderId="116" xfId="0" applyNumberFormat="1" applyFont="1" applyFill="1" applyBorder="1" applyAlignment="1">
      <alignment horizontal="center" vertical="center" wrapText="1"/>
    </xf>
    <xf numFmtId="0" fontId="0" fillId="0" borderId="116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191" fontId="36" fillId="0" borderId="129" xfId="0" applyNumberFormat="1" applyFont="1" applyFill="1" applyBorder="1" applyAlignment="1" applyProtection="1">
      <alignment horizontal="center" vertical="center"/>
      <protection/>
    </xf>
    <xf numFmtId="191" fontId="11" fillId="0" borderId="138" xfId="0" applyNumberFormat="1" applyFont="1" applyFill="1" applyBorder="1" applyAlignment="1" applyProtection="1">
      <alignment horizontal="center" vertical="center"/>
      <protection/>
    </xf>
    <xf numFmtId="191" fontId="11" fillId="0" borderId="139" xfId="0" applyNumberFormat="1" applyFont="1" applyFill="1" applyBorder="1" applyAlignment="1" applyProtection="1">
      <alignment horizontal="center" vertical="center"/>
      <protection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0" xfId="0" applyFont="1" applyFill="1" applyBorder="1" applyAlignment="1">
      <alignment/>
    </xf>
    <xf numFmtId="0" fontId="0" fillId="0" borderId="70" xfId="0" applyFill="1" applyBorder="1" applyAlignment="1">
      <alignment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7" fillId="0" borderId="163" xfId="0" applyFont="1" applyFill="1" applyBorder="1" applyAlignment="1">
      <alignment horizontal="center"/>
    </xf>
    <xf numFmtId="0" fontId="7" fillId="0" borderId="153" xfId="0" applyFont="1" applyFill="1" applyBorder="1" applyAlignment="1">
      <alignment horizontal="center"/>
    </xf>
    <xf numFmtId="0" fontId="7" fillId="0" borderId="164" xfId="0" applyFont="1" applyFill="1" applyBorder="1" applyAlignment="1">
      <alignment horizontal="center"/>
    </xf>
    <xf numFmtId="0" fontId="7" fillId="0" borderId="163" xfId="0" applyFont="1" applyFill="1" applyBorder="1" applyAlignment="1">
      <alignment horizontal="center" vertical="center" wrapText="1"/>
    </xf>
    <xf numFmtId="0" fontId="7" fillId="0" borderId="153" xfId="0" applyFont="1" applyFill="1" applyBorder="1" applyAlignment="1">
      <alignment horizontal="center" vertical="center" wrapText="1"/>
    </xf>
    <xf numFmtId="0" fontId="7" fillId="0" borderId="16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tabSelected="1" view="pageBreakPreview" zoomScale="55" zoomScaleNormal="50" zoomScaleSheetLayoutView="55" zoomScalePageLayoutView="0" workbookViewId="0" topLeftCell="A1">
      <selection activeCell="A6" sqref="A6:O6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688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98" t="s">
        <v>82</v>
      </c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593" t="s">
        <v>249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 customHeight="1">
      <c r="A4" s="593" t="s">
        <v>250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700" t="s">
        <v>26</v>
      </c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677" t="s">
        <v>348</v>
      </c>
      <c r="AO4" s="687"/>
      <c r="AP4" s="687"/>
      <c r="AQ4" s="687"/>
      <c r="AR4" s="687"/>
      <c r="AS4" s="687"/>
      <c r="AT4" s="687"/>
      <c r="AU4" s="687"/>
      <c r="AV4" s="687"/>
      <c r="AW4" s="687"/>
      <c r="AX4" s="687"/>
      <c r="AY4" s="687"/>
      <c r="AZ4" s="687"/>
      <c r="BA4" s="687"/>
    </row>
    <row r="5" spans="1:53" ht="26.25" customHeight="1">
      <c r="A5" s="593" t="s">
        <v>275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687"/>
      <c r="AO5" s="687"/>
      <c r="AP5" s="687"/>
      <c r="AQ5" s="687"/>
      <c r="AR5" s="687"/>
      <c r="AS5" s="687"/>
      <c r="AT5" s="687"/>
      <c r="AU5" s="687"/>
      <c r="AV5" s="687"/>
      <c r="AW5" s="687"/>
      <c r="AX5" s="687"/>
      <c r="AY5" s="687"/>
      <c r="AZ5" s="687"/>
      <c r="BA5" s="687"/>
    </row>
    <row r="6" spans="1:53" s="110" customFormat="1" ht="27.75" customHeight="1">
      <c r="A6" s="683" t="s">
        <v>362</v>
      </c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685" t="s">
        <v>276</v>
      </c>
      <c r="AO6" s="686"/>
      <c r="AP6" s="686"/>
      <c r="AQ6" s="686"/>
      <c r="AR6" s="686"/>
      <c r="AS6" s="686"/>
      <c r="AT6" s="686"/>
      <c r="AU6" s="686"/>
      <c r="AV6" s="686"/>
      <c r="AW6" s="686"/>
      <c r="AX6" s="686"/>
      <c r="AY6" s="686"/>
      <c r="AZ6" s="686"/>
      <c r="BA6" s="686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679" t="s">
        <v>248</v>
      </c>
      <c r="AO7" s="680"/>
      <c r="AP7" s="680"/>
      <c r="AQ7" s="680"/>
      <c r="AR7" s="680"/>
      <c r="AS7" s="680"/>
      <c r="AT7" s="680"/>
      <c r="AU7" s="680"/>
      <c r="AV7" s="680"/>
      <c r="AW7" s="680"/>
      <c r="AX7" s="680"/>
      <c r="AY7" s="680"/>
      <c r="AZ7" s="680"/>
      <c r="BA7" s="680"/>
    </row>
    <row r="8" spans="1:53" s="110" customFormat="1" ht="28.5" customHeight="1">
      <c r="A8" s="593" t="s">
        <v>25</v>
      </c>
      <c r="B8" s="593"/>
      <c r="C8" s="593"/>
      <c r="D8" s="593"/>
      <c r="E8" s="593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680"/>
      <c r="AO8" s="680"/>
      <c r="AP8" s="680"/>
      <c r="AQ8" s="680"/>
      <c r="AR8" s="680"/>
      <c r="AS8" s="680"/>
      <c r="AT8" s="680"/>
      <c r="AU8" s="680"/>
      <c r="AV8" s="680"/>
      <c r="AW8" s="680"/>
      <c r="AX8" s="680"/>
      <c r="AY8" s="680"/>
      <c r="AZ8" s="680"/>
      <c r="BA8" s="680"/>
    </row>
    <row r="9" spans="1:53" s="110" customFormat="1" ht="24.75" customHeight="1">
      <c r="A9" s="593" t="s">
        <v>251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681"/>
      <c r="AO9" s="681"/>
      <c r="AP9" s="681"/>
      <c r="AQ9" s="681"/>
      <c r="AR9" s="681"/>
      <c r="AS9" s="681"/>
      <c r="AT9" s="681"/>
      <c r="AU9" s="681"/>
      <c r="AV9" s="681"/>
      <c r="AW9" s="681"/>
      <c r="AX9" s="681"/>
      <c r="AY9" s="681"/>
      <c r="AZ9" s="681"/>
      <c r="BA9" s="681"/>
    </row>
    <row r="10" spans="1:56" s="110" customFormat="1" ht="27" customHeight="1">
      <c r="A10" s="688"/>
      <c r="B10" s="688"/>
      <c r="C10" s="688"/>
      <c r="D10" s="688"/>
      <c r="E10" s="688"/>
      <c r="F10" s="688"/>
      <c r="G10" s="688"/>
      <c r="H10" s="688"/>
      <c r="I10" s="688"/>
      <c r="J10" s="688"/>
      <c r="K10" s="688"/>
      <c r="L10" s="688"/>
      <c r="M10" s="688"/>
      <c r="N10" s="688"/>
      <c r="O10" s="688"/>
      <c r="P10" s="595" t="s">
        <v>85</v>
      </c>
      <c r="Q10" s="697"/>
      <c r="R10" s="697"/>
      <c r="S10" s="697"/>
      <c r="T10" s="697"/>
      <c r="U10" s="697"/>
      <c r="V10" s="697"/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697"/>
      <c r="AH10" s="697"/>
      <c r="AI10" s="697"/>
      <c r="AJ10" s="697"/>
      <c r="AK10" s="697"/>
      <c r="AL10" s="697"/>
      <c r="AM10" s="697"/>
      <c r="AN10" s="682"/>
      <c r="AO10" s="682"/>
      <c r="AP10" s="682"/>
      <c r="AQ10" s="682"/>
      <c r="AR10" s="682"/>
      <c r="AS10" s="682"/>
      <c r="AT10" s="682"/>
      <c r="AU10" s="682"/>
      <c r="AV10" s="682"/>
      <c r="AW10" s="682"/>
      <c r="AX10" s="682"/>
      <c r="AY10" s="682"/>
      <c r="AZ10" s="682"/>
      <c r="BA10" s="682"/>
      <c r="BB10" s="682"/>
      <c r="BC10" s="682"/>
      <c r="BD10" s="682"/>
    </row>
    <row r="11" spans="16:56" s="110" customFormat="1" ht="27.75" customHeight="1">
      <c r="P11" s="699" t="s">
        <v>93</v>
      </c>
      <c r="Q11" s="690"/>
      <c r="R11" s="690"/>
      <c r="S11" s="690"/>
      <c r="T11" s="690"/>
      <c r="U11" s="690"/>
      <c r="V11" s="690"/>
      <c r="W11" s="690"/>
      <c r="X11" s="690"/>
      <c r="Y11" s="690"/>
      <c r="Z11" s="690"/>
      <c r="AA11" s="690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682"/>
      <c r="AO11" s="682"/>
      <c r="AP11" s="682"/>
      <c r="AQ11" s="682"/>
      <c r="AR11" s="682"/>
      <c r="AS11" s="682"/>
      <c r="AT11" s="682"/>
      <c r="AU11" s="682"/>
      <c r="AV11" s="682"/>
      <c r="AW11" s="682"/>
      <c r="AX11" s="682"/>
      <c r="AY11" s="682"/>
      <c r="AZ11" s="682"/>
      <c r="BA11" s="682"/>
      <c r="BB11" s="682"/>
      <c r="BC11" s="682"/>
      <c r="BD11" s="682"/>
    </row>
    <row r="12" spans="16:56" s="110" customFormat="1" ht="27.75" customHeight="1">
      <c r="P12" s="677" t="s">
        <v>229</v>
      </c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678"/>
      <c r="AC12" s="678"/>
      <c r="AD12" s="678"/>
      <c r="AE12" s="678"/>
      <c r="AF12" s="678"/>
      <c r="AG12" s="678"/>
      <c r="AH12" s="678"/>
      <c r="AI12" s="678"/>
      <c r="AJ12" s="678"/>
      <c r="AK12" s="678"/>
      <c r="AL12" s="108"/>
      <c r="AM12" s="108"/>
      <c r="AN12" s="682"/>
      <c r="AO12" s="682"/>
      <c r="AP12" s="682"/>
      <c r="AQ12" s="682"/>
      <c r="AR12" s="682"/>
      <c r="AS12" s="682"/>
      <c r="AT12" s="682"/>
      <c r="AU12" s="682"/>
      <c r="AV12" s="682"/>
      <c r="AW12" s="682"/>
      <c r="AX12" s="682"/>
      <c r="AY12" s="682"/>
      <c r="AZ12" s="682"/>
      <c r="BA12" s="682"/>
      <c r="BB12" s="682"/>
      <c r="BC12" s="682"/>
      <c r="BD12" s="682"/>
    </row>
    <row r="13" spans="16:56" s="110" customFormat="1" ht="27.75" customHeight="1">
      <c r="P13" s="677" t="s">
        <v>349</v>
      </c>
      <c r="Q13" s="678"/>
      <c r="R13" s="678"/>
      <c r="S13" s="678"/>
      <c r="T13" s="678"/>
      <c r="U13" s="678"/>
      <c r="V13" s="678"/>
      <c r="W13" s="678"/>
      <c r="X13" s="678"/>
      <c r="Y13" s="678"/>
      <c r="Z13" s="678"/>
      <c r="AA13" s="678"/>
      <c r="AB13" s="678"/>
      <c r="AC13" s="678"/>
      <c r="AD13" s="678"/>
      <c r="AE13" s="678"/>
      <c r="AF13" s="678"/>
      <c r="AG13" s="678"/>
      <c r="AH13" s="678"/>
      <c r="AI13" s="678"/>
      <c r="AJ13" s="678"/>
      <c r="AK13" s="123"/>
      <c r="AL13" s="108"/>
      <c r="AM13" s="108"/>
      <c r="AN13" s="682"/>
      <c r="AO13" s="682"/>
      <c r="AP13" s="682"/>
      <c r="AQ13" s="682"/>
      <c r="AR13" s="682"/>
      <c r="AS13" s="682"/>
      <c r="AT13" s="682"/>
      <c r="AU13" s="682"/>
      <c r="AV13" s="682"/>
      <c r="AW13" s="682"/>
      <c r="AX13" s="682"/>
      <c r="AY13" s="682"/>
      <c r="AZ13" s="682"/>
      <c r="BA13" s="682"/>
      <c r="BB13" s="682"/>
      <c r="BC13" s="682"/>
      <c r="BD13" s="682"/>
    </row>
    <row r="14" spans="16:56" s="110" customFormat="1" ht="27.75" customHeight="1">
      <c r="P14" s="689" t="s">
        <v>277</v>
      </c>
      <c r="Q14" s="690"/>
      <c r="R14" s="690"/>
      <c r="S14" s="690"/>
      <c r="T14" s="690"/>
      <c r="U14" s="690"/>
      <c r="V14" s="690"/>
      <c r="W14" s="690"/>
      <c r="X14" s="690"/>
      <c r="Y14" s="690"/>
      <c r="Z14" s="690"/>
      <c r="AA14" s="690"/>
      <c r="AB14" s="690"/>
      <c r="AC14" s="690"/>
      <c r="AD14" s="690"/>
      <c r="AE14" s="690"/>
      <c r="AF14" s="690"/>
      <c r="AG14" s="690"/>
      <c r="AH14" s="690"/>
      <c r="AI14" s="690"/>
      <c r="AJ14" s="691"/>
      <c r="AK14" s="691"/>
      <c r="AL14" s="691"/>
      <c r="AM14" s="112"/>
      <c r="AN14" s="682"/>
      <c r="AO14" s="682"/>
      <c r="AP14" s="682"/>
      <c r="AQ14" s="682"/>
      <c r="AR14" s="682"/>
      <c r="AS14" s="682"/>
      <c r="AT14" s="682"/>
      <c r="AU14" s="682"/>
      <c r="AV14" s="682"/>
      <c r="AW14" s="682"/>
      <c r="AX14" s="682"/>
      <c r="AY14" s="682"/>
      <c r="AZ14" s="682"/>
      <c r="BA14" s="682"/>
      <c r="BB14" s="682"/>
      <c r="BC14" s="682"/>
      <c r="BD14" s="682"/>
    </row>
    <row r="15" spans="16:56" s="110" customFormat="1" ht="27.75" customHeight="1">
      <c r="P15" s="694" t="s">
        <v>350</v>
      </c>
      <c r="Q15" s="695"/>
      <c r="R15" s="695"/>
      <c r="S15" s="695"/>
      <c r="T15" s="695"/>
      <c r="U15" s="695"/>
      <c r="V15" s="695"/>
      <c r="W15" s="695"/>
      <c r="X15" s="695"/>
      <c r="Y15" s="695"/>
      <c r="Z15" s="695"/>
      <c r="AA15" s="695"/>
      <c r="AB15" s="695"/>
      <c r="AC15" s="695"/>
      <c r="AD15" s="695"/>
      <c r="AE15" s="695"/>
      <c r="AF15" s="695"/>
      <c r="AG15" s="693"/>
      <c r="AH15" s="693"/>
      <c r="AI15" s="693"/>
      <c r="AJ15" s="693"/>
      <c r="AK15" s="693"/>
      <c r="AL15" s="693"/>
      <c r="AM15" s="693"/>
      <c r="AN15" s="682"/>
      <c r="AO15" s="682"/>
      <c r="AP15" s="682"/>
      <c r="AQ15" s="682"/>
      <c r="AR15" s="682"/>
      <c r="AS15" s="682"/>
      <c r="AT15" s="682"/>
      <c r="AU15" s="682"/>
      <c r="AV15" s="682"/>
      <c r="AW15" s="682"/>
      <c r="AX15" s="682"/>
      <c r="AY15" s="682"/>
      <c r="AZ15" s="682"/>
      <c r="BA15" s="682"/>
      <c r="BB15" s="682"/>
      <c r="BC15" s="682"/>
      <c r="BD15" s="682"/>
    </row>
    <row r="16" spans="16:56" s="110" customFormat="1" ht="28.5" customHeight="1">
      <c r="P16" s="692"/>
      <c r="Q16" s="693"/>
      <c r="R16" s="693"/>
      <c r="S16" s="693"/>
      <c r="T16" s="693"/>
      <c r="U16" s="693"/>
      <c r="V16" s="693"/>
      <c r="W16" s="693"/>
      <c r="X16" s="693"/>
      <c r="Y16" s="693"/>
      <c r="Z16" s="693"/>
      <c r="AA16" s="693"/>
      <c r="AB16" s="693"/>
      <c r="AC16" s="693"/>
      <c r="AD16" s="693"/>
      <c r="AE16" s="693"/>
      <c r="AF16" s="693"/>
      <c r="AG16" s="693"/>
      <c r="AH16" s="693"/>
      <c r="AI16" s="693"/>
      <c r="AJ16" s="693"/>
      <c r="AK16" s="693"/>
      <c r="AL16" s="693"/>
      <c r="AM16" s="693"/>
      <c r="AN16" s="682"/>
      <c r="AO16" s="682"/>
      <c r="AP16" s="682"/>
      <c r="AQ16" s="682"/>
      <c r="AR16" s="682"/>
      <c r="AS16" s="682"/>
      <c r="AT16" s="682"/>
      <c r="AU16" s="682"/>
      <c r="AV16" s="682"/>
      <c r="AW16" s="682"/>
      <c r="AX16" s="682"/>
      <c r="AY16" s="682"/>
      <c r="AZ16" s="682"/>
      <c r="BA16" s="682"/>
      <c r="BB16" s="682"/>
      <c r="BC16" s="682"/>
      <c r="BD16" s="682"/>
    </row>
    <row r="17" spans="16:56" s="110" customFormat="1" ht="28.5" customHeight="1">
      <c r="P17" s="694"/>
      <c r="Q17" s="695"/>
      <c r="R17" s="695"/>
      <c r="S17" s="695"/>
      <c r="T17" s="695"/>
      <c r="U17" s="695"/>
      <c r="V17" s="695"/>
      <c r="W17" s="695"/>
      <c r="X17" s="695"/>
      <c r="Y17" s="695"/>
      <c r="Z17" s="695"/>
      <c r="AA17" s="695"/>
      <c r="AB17" s="695"/>
      <c r="AC17" s="695"/>
      <c r="AD17" s="695"/>
      <c r="AE17" s="695"/>
      <c r="AF17" s="695"/>
      <c r="AG17" s="693"/>
      <c r="AH17" s="693"/>
      <c r="AI17" s="693"/>
      <c r="AJ17" s="693"/>
      <c r="AK17" s="693"/>
      <c r="AL17" s="693"/>
      <c r="AM17" s="693"/>
      <c r="AN17" s="682"/>
      <c r="AO17" s="682"/>
      <c r="AP17" s="682"/>
      <c r="AQ17" s="682"/>
      <c r="AR17" s="682"/>
      <c r="AS17" s="682"/>
      <c r="AT17" s="682"/>
      <c r="AU17" s="682"/>
      <c r="AV17" s="682"/>
      <c r="AW17" s="682"/>
      <c r="AX17" s="682"/>
      <c r="AY17" s="682"/>
      <c r="AZ17" s="682"/>
      <c r="BA17" s="682"/>
      <c r="BB17" s="682"/>
      <c r="BC17" s="682"/>
      <c r="BD17" s="682"/>
    </row>
    <row r="18" spans="40:56" s="110" customFormat="1" ht="27.75" customHeight="1">
      <c r="AN18" s="696"/>
      <c r="AO18" s="696"/>
      <c r="AP18" s="696"/>
      <c r="AQ18" s="696"/>
      <c r="AR18" s="696"/>
      <c r="AS18" s="696"/>
      <c r="AT18" s="696"/>
      <c r="AU18" s="696"/>
      <c r="AV18" s="696"/>
      <c r="AW18" s="696"/>
      <c r="AX18" s="696"/>
      <c r="AY18" s="696"/>
      <c r="AZ18" s="696"/>
      <c r="BA18" s="696"/>
      <c r="BB18" s="696"/>
      <c r="BC18" s="696"/>
      <c r="BD18" s="696"/>
    </row>
    <row r="19" spans="1:53" s="110" customFormat="1" ht="25.5">
      <c r="A19" s="595" t="s">
        <v>359</v>
      </c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595"/>
      <c r="AW19" s="595"/>
      <c r="AX19" s="595"/>
      <c r="AY19" s="595"/>
      <c r="AZ19" s="595"/>
      <c r="BA19" s="595"/>
    </row>
    <row r="20" spans="1:53" ht="18" customHeight="1">
      <c r="A20" s="619" t="s">
        <v>22</v>
      </c>
      <c r="B20" s="676" t="s">
        <v>10</v>
      </c>
      <c r="C20" s="676"/>
      <c r="D20" s="676"/>
      <c r="E20" s="676"/>
      <c r="F20" s="676" t="s">
        <v>11</v>
      </c>
      <c r="G20" s="676"/>
      <c r="H20" s="676"/>
      <c r="I20" s="676"/>
      <c r="J20" s="676" t="s">
        <v>12</v>
      </c>
      <c r="K20" s="676"/>
      <c r="L20" s="676"/>
      <c r="M20" s="676"/>
      <c r="N20" s="676" t="s">
        <v>13</v>
      </c>
      <c r="O20" s="676"/>
      <c r="P20" s="676"/>
      <c r="Q20" s="676"/>
      <c r="R20" s="676"/>
      <c r="S20" s="616" t="s">
        <v>14</v>
      </c>
      <c r="T20" s="675"/>
      <c r="U20" s="675"/>
      <c r="V20" s="675"/>
      <c r="W20" s="618"/>
      <c r="X20" s="616" t="s">
        <v>15</v>
      </c>
      <c r="Y20" s="617"/>
      <c r="Z20" s="617"/>
      <c r="AA20" s="618"/>
      <c r="AB20" s="676" t="s">
        <v>16</v>
      </c>
      <c r="AC20" s="676"/>
      <c r="AD20" s="676"/>
      <c r="AE20" s="676"/>
      <c r="AF20" s="676" t="s">
        <v>17</v>
      </c>
      <c r="AG20" s="676"/>
      <c r="AH20" s="676"/>
      <c r="AI20" s="676"/>
      <c r="AJ20" s="616" t="s">
        <v>18</v>
      </c>
      <c r="AK20" s="675"/>
      <c r="AL20" s="675"/>
      <c r="AM20" s="675"/>
      <c r="AN20" s="618"/>
      <c r="AO20" s="616" t="s">
        <v>19</v>
      </c>
      <c r="AP20" s="617"/>
      <c r="AQ20" s="617"/>
      <c r="AR20" s="618"/>
      <c r="AS20" s="676" t="s">
        <v>20</v>
      </c>
      <c r="AT20" s="676"/>
      <c r="AU20" s="676"/>
      <c r="AV20" s="676"/>
      <c r="AW20" s="676" t="s">
        <v>21</v>
      </c>
      <c r="AX20" s="676"/>
      <c r="AY20" s="676"/>
      <c r="AZ20" s="676"/>
      <c r="BA20" s="676"/>
    </row>
    <row r="21" spans="1:53" s="113" customFormat="1" ht="20.25" customHeight="1">
      <c r="A21" s="619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94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265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95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265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273</v>
      </c>
      <c r="AS23" s="707" t="s">
        <v>47</v>
      </c>
      <c r="AT23" s="708"/>
      <c r="AU23" s="708"/>
      <c r="AV23" s="708"/>
      <c r="AW23" s="708"/>
      <c r="AX23" s="708"/>
      <c r="AY23" s="708"/>
      <c r="AZ23" s="708"/>
      <c r="BA23" s="709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702" t="s">
        <v>360</v>
      </c>
      <c r="B25" s="702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2"/>
      <c r="AA25" s="702"/>
      <c r="AB25" s="702"/>
      <c r="AC25" s="702"/>
      <c r="AD25" s="702"/>
      <c r="AE25" s="702"/>
      <c r="AF25" s="702"/>
      <c r="AG25" s="702"/>
      <c r="AH25" s="702"/>
      <c r="AI25" s="702"/>
      <c r="AJ25" s="702"/>
      <c r="AK25" s="702"/>
      <c r="AL25" s="702"/>
      <c r="AM25" s="702"/>
      <c r="AN25" s="702"/>
      <c r="AO25" s="702"/>
      <c r="AP25" s="702"/>
      <c r="AQ25" s="702"/>
      <c r="AR25" s="702"/>
      <c r="AS25" s="702"/>
      <c r="AT25" s="702"/>
      <c r="AU25" s="702"/>
      <c r="AV25" s="702"/>
      <c r="AW25" s="702"/>
      <c r="AX25" s="702"/>
      <c r="AY25" s="702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614" t="s">
        <v>356</v>
      </c>
      <c r="B27" s="615"/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5"/>
      <c r="X27" s="615"/>
      <c r="Y27" s="615"/>
      <c r="Z27" s="615"/>
      <c r="AA27" s="615"/>
      <c r="AB27" s="615"/>
      <c r="AC27" s="615"/>
      <c r="AD27" s="615"/>
      <c r="AE27" s="615"/>
      <c r="AF27" s="615"/>
      <c r="AG27" s="615"/>
      <c r="AH27" s="615"/>
      <c r="AI27" s="615"/>
      <c r="AJ27" s="615"/>
      <c r="AK27" s="615"/>
      <c r="AL27" s="615"/>
      <c r="AM27" s="615"/>
      <c r="AN27" s="615"/>
      <c r="AO27" s="615"/>
      <c r="AP27" s="615"/>
      <c r="AQ27" s="615"/>
      <c r="AR27" s="615"/>
      <c r="AS27" s="615"/>
      <c r="AT27" s="615"/>
      <c r="AU27" s="615"/>
      <c r="AV27" s="615"/>
      <c r="AW27" s="615"/>
      <c r="AX27" s="615"/>
      <c r="AY27" s="615"/>
      <c r="AZ27" s="615"/>
      <c r="BA27" s="615"/>
    </row>
    <row r="28" spans="1:53" ht="22.5" customHeight="1">
      <c r="A28" s="706" t="s">
        <v>22</v>
      </c>
      <c r="B28" s="598"/>
      <c r="C28" s="596" t="s">
        <v>23</v>
      </c>
      <c r="D28" s="597"/>
      <c r="E28" s="597"/>
      <c r="F28" s="598"/>
      <c r="G28" s="605" t="s">
        <v>274</v>
      </c>
      <c r="H28" s="606"/>
      <c r="I28" s="607"/>
      <c r="J28" s="629" t="s">
        <v>6</v>
      </c>
      <c r="K28" s="597"/>
      <c r="L28" s="597"/>
      <c r="M28" s="598"/>
      <c r="N28" s="629" t="s">
        <v>88</v>
      </c>
      <c r="O28" s="597"/>
      <c r="P28" s="598"/>
      <c r="Q28" s="632" t="s">
        <v>361</v>
      </c>
      <c r="R28" s="633"/>
      <c r="S28" s="634"/>
      <c r="T28" s="629" t="s">
        <v>89</v>
      </c>
      <c r="U28" s="597"/>
      <c r="V28" s="598"/>
      <c r="W28" s="629" t="s">
        <v>90</v>
      </c>
      <c r="X28" s="597"/>
      <c r="Y28" s="598"/>
      <c r="Z28" s="118"/>
      <c r="AA28" s="720" t="s">
        <v>91</v>
      </c>
      <c r="AB28" s="720"/>
      <c r="AC28" s="720"/>
      <c r="AD28" s="720"/>
      <c r="AE28" s="720"/>
      <c r="AF28" s="623" t="s">
        <v>263</v>
      </c>
      <c r="AG28" s="623"/>
      <c r="AH28" s="623"/>
      <c r="AI28" s="623" t="s">
        <v>92</v>
      </c>
      <c r="AJ28" s="623"/>
      <c r="AK28" s="623"/>
      <c r="AL28" s="119"/>
      <c r="AM28" s="711" t="s">
        <v>357</v>
      </c>
      <c r="AN28" s="712"/>
      <c r="AO28" s="713"/>
      <c r="AP28" s="622" t="s">
        <v>358</v>
      </c>
      <c r="AQ28" s="623"/>
      <c r="AR28" s="623"/>
      <c r="AS28" s="623"/>
      <c r="AT28" s="623"/>
      <c r="AU28" s="623"/>
      <c r="AV28" s="623"/>
      <c r="AW28" s="623"/>
      <c r="AX28" s="623" t="s">
        <v>263</v>
      </c>
      <c r="AY28" s="623"/>
      <c r="AZ28" s="623"/>
      <c r="BA28" s="710"/>
    </row>
    <row r="29" spans="1:53" ht="15.75" customHeight="1">
      <c r="A29" s="599"/>
      <c r="B29" s="601"/>
      <c r="C29" s="599"/>
      <c r="D29" s="600"/>
      <c r="E29" s="600"/>
      <c r="F29" s="601"/>
      <c r="G29" s="608"/>
      <c r="H29" s="609"/>
      <c r="I29" s="610"/>
      <c r="J29" s="599"/>
      <c r="K29" s="600"/>
      <c r="L29" s="600"/>
      <c r="M29" s="601"/>
      <c r="N29" s="599"/>
      <c r="O29" s="600"/>
      <c r="P29" s="601"/>
      <c r="Q29" s="635"/>
      <c r="R29" s="636"/>
      <c r="S29" s="637"/>
      <c r="T29" s="599"/>
      <c r="U29" s="600"/>
      <c r="V29" s="601"/>
      <c r="W29" s="599"/>
      <c r="X29" s="600"/>
      <c r="Y29" s="601"/>
      <c r="Z29" s="118"/>
      <c r="AA29" s="720"/>
      <c r="AB29" s="720"/>
      <c r="AC29" s="720"/>
      <c r="AD29" s="720"/>
      <c r="AE29" s="720"/>
      <c r="AF29" s="623"/>
      <c r="AG29" s="623"/>
      <c r="AH29" s="623"/>
      <c r="AI29" s="623"/>
      <c r="AJ29" s="623"/>
      <c r="AK29" s="623"/>
      <c r="AL29" s="120"/>
      <c r="AM29" s="714"/>
      <c r="AN29" s="715"/>
      <c r="AO29" s="716"/>
      <c r="AP29" s="622"/>
      <c r="AQ29" s="623"/>
      <c r="AR29" s="623"/>
      <c r="AS29" s="623"/>
      <c r="AT29" s="623"/>
      <c r="AU29" s="623"/>
      <c r="AV29" s="623"/>
      <c r="AW29" s="623"/>
      <c r="AX29" s="623"/>
      <c r="AY29" s="623"/>
      <c r="AZ29" s="623"/>
      <c r="BA29" s="710"/>
    </row>
    <row r="30" spans="1:53" ht="58.5" customHeight="1">
      <c r="A30" s="602"/>
      <c r="B30" s="604"/>
      <c r="C30" s="602"/>
      <c r="D30" s="603"/>
      <c r="E30" s="603"/>
      <c r="F30" s="604"/>
      <c r="G30" s="611"/>
      <c r="H30" s="612"/>
      <c r="I30" s="613"/>
      <c r="J30" s="602"/>
      <c r="K30" s="603"/>
      <c r="L30" s="603"/>
      <c r="M30" s="604"/>
      <c r="N30" s="602"/>
      <c r="O30" s="603"/>
      <c r="P30" s="604"/>
      <c r="Q30" s="638"/>
      <c r="R30" s="639"/>
      <c r="S30" s="640"/>
      <c r="T30" s="602"/>
      <c r="U30" s="603"/>
      <c r="V30" s="604"/>
      <c r="W30" s="602"/>
      <c r="X30" s="603"/>
      <c r="Y30" s="604"/>
      <c r="Z30" s="118"/>
      <c r="AA30" s="720"/>
      <c r="AB30" s="720"/>
      <c r="AC30" s="720"/>
      <c r="AD30" s="720"/>
      <c r="AE30" s="720"/>
      <c r="AF30" s="623"/>
      <c r="AG30" s="623"/>
      <c r="AH30" s="623"/>
      <c r="AI30" s="623"/>
      <c r="AJ30" s="623"/>
      <c r="AK30" s="623"/>
      <c r="AL30" s="120"/>
      <c r="AM30" s="714"/>
      <c r="AN30" s="715"/>
      <c r="AO30" s="716"/>
      <c r="AP30" s="622"/>
      <c r="AQ30" s="623"/>
      <c r="AR30" s="623"/>
      <c r="AS30" s="623"/>
      <c r="AT30" s="623"/>
      <c r="AU30" s="623"/>
      <c r="AV30" s="623"/>
      <c r="AW30" s="623"/>
      <c r="AX30" s="623"/>
      <c r="AY30" s="623"/>
      <c r="AZ30" s="623"/>
      <c r="BA30" s="710"/>
    </row>
    <row r="31" spans="1:53" ht="36" customHeight="1">
      <c r="A31" s="666">
        <v>1</v>
      </c>
      <c r="B31" s="667"/>
      <c r="C31" s="588">
        <v>34</v>
      </c>
      <c r="D31" s="589"/>
      <c r="E31" s="589"/>
      <c r="F31" s="587"/>
      <c r="G31" s="594">
        <v>6</v>
      </c>
      <c r="H31" s="589"/>
      <c r="I31" s="587"/>
      <c r="J31" s="594">
        <v>2</v>
      </c>
      <c r="K31" s="589"/>
      <c r="L31" s="589"/>
      <c r="M31" s="587"/>
      <c r="N31" s="703"/>
      <c r="O31" s="704"/>
      <c r="P31" s="705"/>
      <c r="Q31" s="626"/>
      <c r="R31" s="627"/>
      <c r="S31" s="628"/>
      <c r="T31" s="594">
        <v>10</v>
      </c>
      <c r="U31" s="589"/>
      <c r="V31" s="587"/>
      <c r="W31" s="588">
        <f>SUM(C31:V31)</f>
        <v>52</v>
      </c>
      <c r="X31" s="589"/>
      <c r="Y31" s="587"/>
      <c r="Z31" s="118"/>
      <c r="AA31" s="669" t="s">
        <v>32</v>
      </c>
      <c r="AB31" s="670"/>
      <c r="AC31" s="670"/>
      <c r="AD31" s="670"/>
      <c r="AE31" s="670"/>
      <c r="AF31" s="630" t="s">
        <v>259</v>
      </c>
      <c r="AG31" s="631"/>
      <c r="AH31" s="631"/>
      <c r="AI31" s="630">
        <v>2</v>
      </c>
      <c r="AJ31" s="631"/>
      <c r="AK31" s="631"/>
      <c r="AL31" s="120"/>
      <c r="AM31" s="717"/>
      <c r="AN31" s="718"/>
      <c r="AO31" s="719"/>
      <c r="AP31" s="624"/>
      <c r="AQ31" s="625"/>
      <c r="AR31" s="625"/>
      <c r="AS31" s="625"/>
      <c r="AT31" s="625"/>
      <c r="AU31" s="625"/>
      <c r="AV31" s="625"/>
      <c r="AW31" s="625"/>
      <c r="AX31" s="623"/>
      <c r="AY31" s="623"/>
      <c r="AZ31" s="623"/>
      <c r="BA31" s="710"/>
    </row>
    <row r="32" spans="1:53" ht="30.75" customHeight="1">
      <c r="A32" s="666">
        <v>2</v>
      </c>
      <c r="B32" s="667"/>
      <c r="C32" s="592">
        <v>28</v>
      </c>
      <c r="D32" s="590"/>
      <c r="E32" s="590"/>
      <c r="F32" s="591"/>
      <c r="G32" s="592">
        <v>4</v>
      </c>
      <c r="H32" s="590"/>
      <c r="I32" s="591"/>
      <c r="J32" s="592">
        <v>3</v>
      </c>
      <c r="K32" s="590"/>
      <c r="L32" s="590"/>
      <c r="M32" s="591"/>
      <c r="N32" s="592">
        <v>4</v>
      </c>
      <c r="O32" s="590"/>
      <c r="P32" s="591"/>
      <c r="Q32" s="592">
        <v>1</v>
      </c>
      <c r="R32" s="590"/>
      <c r="S32" s="591"/>
      <c r="T32" s="586">
        <v>2</v>
      </c>
      <c r="U32" s="590"/>
      <c r="V32" s="591"/>
      <c r="W32" s="588">
        <f>SUM(C32:V32)</f>
        <v>42</v>
      </c>
      <c r="X32" s="589"/>
      <c r="Y32" s="587"/>
      <c r="Z32" s="118"/>
      <c r="AA32" s="669" t="s">
        <v>37</v>
      </c>
      <c r="AB32" s="670"/>
      <c r="AC32" s="670"/>
      <c r="AD32" s="670"/>
      <c r="AE32" s="670"/>
      <c r="AF32" s="630" t="s">
        <v>262</v>
      </c>
      <c r="AG32" s="631"/>
      <c r="AH32" s="631"/>
      <c r="AI32" s="630">
        <v>3</v>
      </c>
      <c r="AJ32" s="631"/>
      <c r="AK32" s="631"/>
      <c r="AL32" s="121"/>
      <c r="AM32" s="592">
        <v>1</v>
      </c>
      <c r="AN32" s="653"/>
      <c r="AO32" s="654"/>
      <c r="AP32" s="644" t="s">
        <v>324</v>
      </c>
      <c r="AQ32" s="644"/>
      <c r="AR32" s="644"/>
      <c r="AS32" s="644"/>
      <c r="AT32" s="644"/>
      <c r="AU32" s="644"/>
      <c r="AV32" s="644"/>
      <c r="AW32" s="644"/>
      <c r="AX32" s="646" t="s">
        <v>262</v>
      </c>
      <c r="AY32" s="647"/>
      <c r="AZ32" s="647"/>
      <c r="BA32" s="648"/>
    </row>
    <row r="33" spans="1:53" ht="48" customHeight="1">
      <c r="A33" s="588" t="s">
        <v>31</v>
      </c>
      <c r="B33" s="587"/>
      <c r="C33" s="588">
        <f>SUM(C31:F32)</f>
        <v>62</v>
      </c>
      <c r="D33" s="589"/>
      <c r="E33" s="589"/>
      <c r="F33" s="587"/>
      <c r="G33" s="641">
        <f>SUM(G31:I32)</f>
        <v>10</v>
      </c>
      <c r="H33" s="589"/>
      <c r="I33" s="587"/>
      <c r="J33" s="588">
        <f>SUM(J31:M32)</f>
        <v>5</v>
      </c>
      <c r="K33" s="589"/>
      <c r="L33" s="589"/>
      <c r="M33" s="587"/>
      <c r="N33" s="588">
        <f>SUM(N32)</f>
        <v>4</v>
      </c>
      <c r="O33" s="589"/>
      <c r="P33" s="587"/>
      <c r="Q33" s="588">
        <f>SUM(Q32)</f>
        <v>1</v>
      </c>
      <c r="R33" s="589"/>
      <c r="S33" s="587"/>
      <c r="T33" s="641">
        <f>SUM(T31:V32)</f>
        <v>12</v>
      </c>
      <c r="U33" s="589"/>
      <c r="V33" s="587"/>
      <c r="W33" s="641">
        <f>SUM(W31:Y32)</f>
        <v>94</v>
      </c>
      <c r="X33" s="589"/>
      <c r="Y33" s="587"/>
      <c r="Z33" s="118"/>
      <c r="AA33" s="669" t="s">
        <v>30</v>
      </c>
      <c r="AB33" s="670"/>
      <c r="AC33" s="670"/>
      <c r="AD33" s="670"/>
      <c r="AE33" s="670"/>
      <c r="AF33" s="630" t="s">
        <v>262</v>
      </c>
      <c r="AG33" s="631"/>
      <c r="AH33" s="631"/>
      <c r="AI33" s="630">
        <v>4</v>
      </c>
      <c r="AJ33" s="631"/>
      <c r="AK33" s="631"/>
      <c r="AL33" s="122"/>
      <c r="AM33" s="655"/>
      <c r="AN33" s="656"/>
      <c r="AO33" s="657"/>
      <c r="AP33" s="645"/>
      <c r="AQ33" s="645"/>
      <c r="AR33" s="645"/>
      <c r="AS33" s="645"/>
      <c r="AT33" s="645"/>
      <c r="AU33" s="645"/>
      <c r="AV33" s="645"/>
      <c r="AW33" s="645"/>
      <c r="AX33" s="649"/>
      <c r="AY33" s="650"/>
      <c r="AZ33" s="650"/>
      <c r="BA33" s="651"/>
    </row>
    <row r="34" spans="1:53" ht="19.5" customHeight="1">
      <c r="A34" s="663"/>
      <c r="B34" s="664"/>
      <c r="C34" s="659"/>
      <c r="D34" s="660"/>
      <c r="E34" s="660"/>
      <c r="F34" s="660"/>
      <c r="G34" s="663"/>
      <c r="H34" s="664"/>
      <c r="I34" s="664"/>
      <c r="J34" s="663"/>
      <c r="K34" s="664"/>
      <c r="L34" s="664"/>
      <c r="M34" s="664"/>
      <c r="N34" s="659"/>
      <c r="O34" s="660"/>
      <c r="P34" s="660"/>
      <c r="Q34" s="671"/>
      <c r="R34" s="672"/>
      <c r="S34" s="672"/>
      <c r="T34" s="665"/>
      <c r="U34" s="664"/>
      <c r="V34" s="664"/>
      <c r="W34" s="665"/>
      <c r="X34" s="664"/>
      <c r="Y34" s="664"/>
      <c r="Z34" s="118"/>
      <c r="AA34" s="673"/>
      <c r="AB34" s="674"/>
      <c r="AC34" s="674"/>
      <c r="AD34" s="674"/>
      <c r="AE34" s="674"/>
      <c r="AF34" s="674"/>
      <c r="AG34" s="674"/>
      <c r="AH34" s="674"/>
      <c r="AI34" s="674"/>
      <c r="AJ34" s="674"/>
      <c r="AK34" s="674"/>
      <c r="AL34" s="121"/>
      <c r="AM34" s="658"/>
      <c r="AN34" s="658"/>
      <c r="AO34" s="658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1"/>
    </row>
    <row r="35" spans="1:53" ht="21.75" customHeight="1">
      <c r="A35" s="668"/>
      <c r="B35" s="662"/>
      <c r="C35" s="659"/>
      <c r="D35" s="660"/>
      <c r="E35" s="660"/>
      <c r="F35" s="660"/>
      <c r="G35" s="663"/>
      <c r="H35" s="664"/>
      <c r="I35" s="664"/>
      <c r="J35" s="661"/>
      <c r="K35" s="662"/>
      <c r="L35" s="662"/>
      <c r="M35" s="662"/>
      <c r="N35" s="659"/>
      <c r="O35" s="660"/>
      <c r="P35" s="660"/>
      <c r="Q35" s="671"/>
      <c r="R35" s="672"/>
      <c r="S35" s="672"/>
      <c r="T35" s="663"/>
      <c r="U35" s="664"/>
      <c r="V35" s="664"/>
      <c r="W35" s="665"/>
      <c r="X35" s="664"/>
      <c r="Y35" s="664"/>
      <c r="Z35" s="118"/>
      <c r="AA35" s="674"/>
      <c r="AB35" s="674"/>
      <c r="AC35" s="674"/>
      <c r="AD35" s="674"/>
      <c r="AE35" s="674"/>
      <c r="AF35" s="674"/>
      <c r="AG35" s="674"/>
      <c r="AH35" s="674"/>
      <c r="AI35" s="674"/>
      <c r="AJ35" s="674"/>
      <c r="AK35" s="674"/>
      <c r="AL35" s="121"/>
      <c r="AM35" s="652"/>
      <c r="AN35" s="652"/>
      <c r="AO35" s="652"/>
      <c r="AP35" s="642"/>
      <c r="AQ35" s="642"/>
      <c r="AR35" s="642"/>
      <c r="AS35" s="642"/>
      <c r="AT35" s="642"/>
      <c r="AU35" s="642"/>
      <c r="AV35" s="642"/>
      <c r="AW35" s="642"/>
      <c r="AX35" s="642"/>
      <c r="AY35" s="642"/>
      <c r="AZ35" s="642"/>
      <c r="BA35" s="643"/>
    </row>
  </sheetData>
  <sheetProtection selectLockedCells="1" selectUnlockedCells="1"/>
  <mergeCells count="116">
    <mergeCell ref="AS23:BA23"/>
    <mergeCell ref="AX28:BA31"/>
    <mergeCell ref="AM28:AO31"/>
    <mergeCell ref="AA28:AE30"/>
    <mergeCell ref="AW20:BA20"/>
    <mergeCell ref="AS20:AV20"/>
    <mergeCell ref="A25:AY25"/>
    <mergeCell ref="N31:P31"/>
    <mergeCell ref="J31:M31"/>
    <mergeCell ref="T31:V31"/>
    <mergeCell ref="J28:M30"/>
    <mergeCell ref="A28:B30"/>
    <mergeCell ref="T28:V30"/>
    <mergeCell ref="S20:W20"/>
    <mergeCell ref="AN16:BD17"/>
    <mergeCell ref="AN18:BD18"/>
    <mergeCell ref="AN14:BD15"/>
    <mergeCell ref="A2:O2"/>
    <mergeCell ref="AN12:BD13"/>
    <mergeCell ref="P10:AM10"/>
    <mergeCell ref="P13:AJ13"/>
    <mergeCell ref="P2:AN2"/>
    <mergeCell ref="P11:AA11"/>
    <mergeCell ref="P4:AM4"/>
    <mergeCell ref="AN7:BA9"/>
    <mergeCell ref="AN10:BD11"/>
    <mergeCell ref="A3:O3"/>
    <mergeCell ref="A6:O6"/>
    <mergeCell ref="A5:O5"/>
    <mergeCell ref="A4:O4"/>
    <mergeCell ref="AN6:BA6"/>
    <mergeCell ref="A8:O8"/>
    <mergeCell ref="AN4:BA5"/>
    <mergeCell ref="A10:O10"/>
    <mergeCell ref="B20:E20"/>
    <mergeCell ref="N20:R20"/>
    <mergeCell ref="F20:I20"/>
    <mergeCell ref="P12:AK12"/>
    <mergeCell ref="AF20:AI20"/>
    <mergeCell ref="AB20:AE20"/>
    <mergeCell ref="P14:AL14"/>
    <mergeCell ref="P16:AM16"/>
    <mergeCell ref="P17:AM17"/>
    <mergeCell ref="P15:AM15"/>
    <mergeCell ref="AJ20:AN20"/>
    <mergeCell ref="N34:P34"/>
    <mergeCell ref="G34:I34"/>
    <mergeCell ref="Q32:S32"/>
    <mergeCell ref="J20:M20"/>
    <mergeCell ref="AF32:AH32"/>
    <mergeCell ref="AI32:AK32"/>
    <mergeCell ref="X20:AA20"/>
    <mergeCell ref="AA31:AE31"/>
    <mergeCell ref="N28:P30"/>
    <mergeCell ref="AA32:AE32"/>
    <mergeCell ref="W33:Y33"/>
    <mergeCell ref="AA33:AE33"/>
    <mergeCell ref="Q35:S35"/>
    <mergeCell ref="AA34:AK35"/>
    <mergeCell ref="Q34:S34"/>
    <mergeCell ref="T33:V33"/>
    <mergeCell ref="Q33:S33"/>
    <mergeCell ref="W35:Y35"/>
    <mergeCell ref="W34:Y34"/>
    <mergeCell ref="T35:V35"/>
    <mergeCell ref="T34:V34"/>
    <mergeCell ref="AF33:AH33"/>
    <mergeCell ref="A31:B31"/>
    <mergeCell ref="A32:B32"/>
    <mergeCell ref="C32:F32"/>
    <mergeCell ref="A34:B34"/>
    <mergeCell ref="A33:B33"/>
    <mergeCell ref="C34:F34"/>
    <mergeCell ref="A35:B35"/>
    <mergeCell ref="C33:F33"/>
    <mergeCell ref="N35:P35"/>
    <mergeCell ref="J35:M35"/>
    <mergeCell ref="J34:M34"/>
    <mergeCell ref="J33:M33"/>
    <mergeCell ref="N33:P33"/>
    <mergeCell ref="C35:F35"/>
    <mergeCell ref="G35:I35"/>
    <mergeCell ref="C31:F31"/>
    <mergeCell ref="G33:I33"/>
    <mergeCell ref="AX35:BA35"/>
    <mergeCell ref="AP32:AW33"/>
    <mergeCell ref="AX32:BA33"/>
    <mergeCell ref="AM35:AO35"/>
    <mergeCell ref="AP35:AW35"/>
    <mergeCell ref="AP34:AW34"/>
    <mergeCell ref="AM32:AO33"/>
    <mergeCell ref="AM34:AO34"/>
    <mergeCell ref="AX34:BA34"/>
    <mergeCell ref="AP28:AW31"/>
    <mergeCell ref="Q31:S31"/>
    <mergeCell ref="W28:Y30"/>
    <mergeCell ref="AI28:AK30"/>
    <mergeCell ref="AI31:AK31"/>
    <mergeCell ref="AF28:AH30"/>
    <mergeCell ref="AI33:AK33"/>
    <mergeCell ref="Q28:S30"/>
    <mergeCell ref="AF31:AH31"/>
    <mergeCell ref="A9:O9"/>
    <mergeCell ref="G31:I31"/>
    <mergeCell ref="A19:BA19"/>
    <mergeCell ref="G32:I32"/>
    <mergeCell ref="C28:F30"/>
    <mergeCell ref="G28:I30"/>
    <mergeCell ref="A27:BA27"/>
    <mergeCell ref="AO20:AR20"/>
    <mergeCell ref="N32:P32"/>
    <mergeCell ref="A20:A21"/>
    <mergeCell ref="W32:Y32"/>
    <mergeCell ref="T32:V32"/>
    <mergeCell ref="W31:Y31"/>
    <mergeCell ref="J32:M3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0"/>
  <sheetViews>
    <sheetView view="pageBreakPreview" zoomScale="70" zoomScaleNormal="70" zoomScaleSheetLayoutView="70" zoomScalePageLayoutView="0" workbookViewId="0" topLeftCell="A1">
      <selection activeCell="A2" sqref="A2:A7"/>
    </sheetView>
  </sheetViews>
  <sheetFormatPr defaultColWidth="9.00390625" defaultRowHeight="12.75"/>
  <cols>
    <col min="1" max="1" width="9.625" style="351" customWidth="1"/>
    <col min="2" max="2" width="67.00390625" style="351" customWidth="1"/>
    <col min="3" max="3" width="5.625" style="351" customWidth="1"/>
    <col min="4" max="5" width="8.75390625" style="351" customWidth="1"/>
    <col min="6" max="6" width="5.875" style="351" customWidth="1"/>
    <col min="7" max="7" width="11.125" style="351" customWidth="1"/>
    <col min="8" max="8" width="9.125" style="351" customWidth="1"/>
    <col min="9" max="9" width="7.125" style="351" bestFit="1" customWidth="1"/>
    <col min="10" max="10" width="7.375" style="351" customWidth="1"/>
    <col min="11" max="11" width="6.125" style="351" customWidth="1"/>
    <col min="12" max="12" width="7.375" style="351" bestFit="1" customWidth="1"/>
    <col min="13" max="13" width="6.625" style="351" customWidth="1"/>
    <col min="14" max="14" width="6.75390625" style="354" customWidth="1"/>
    <col min="15" max="16" width="6.75390625" style="355" customWidth="1"/>
    <col min="17" max="17" width="6.75390625" style="354" customWidth="1"/>
    <col min="18" max="18" width="6.75390625" style="355" customWidth="1"/>
    <col min="19" max="19" width="6.75390625" style="356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41" width="9.125" style="2" customWidth="1"/>
    <col min="42" max="42" width="8.00390625" style="2" customWidth="1"/>
    <col min="43" max="43" width="8.875" style="2" customWidth="1"/>
    <col min="44" max="16384" width="9.125" style="2" customWidth="1"/>
  </cols>
  <sheetData>
    <row r="1" spans="1:26" s="3" customFormat="1" ht="18.75" customHeight="1" thickBot="1">
      <c r="A1" s="816" t="s">
        <v>363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</row>
    <row r="2" spans="1:26" s="143" customFormat="1" ht="27.75" customHeight="1">
      <c r="A2" s="770" t="s">
        <v>3</v>
      </c>
      <c r="B2" s="772" t="s">
        <v>109</v>
      </c>
      <c r="C2" s="775" t="s">
        <v>258</v>
      </c>
      <c r="D2" s="776"/>
      <c r="E2" s="777"/>
      <c r="F2" s="778"/>
      <c r="G2" s="826" t="s">
        <v>110</v>
      </c>
      <c r="H2" s="787" t="s">
        <v>111</v>
      </c>
      <c r="I2" s="788"/>
      <c r="J2" s="788"/>
      <c r="K2" s="788"/>
      <c r="L2" s="788"/>
      <c r="M2" s="789"/>
      <c r="N2" s="820" t="s">
        <v>257</v>
      </c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2"/>
      <c r="Z2" s="142"/>
    </row>
    <row r="3" spans="1:25" s="143" customFormat="1" ht="12.75" customHeight="1">
      <c r="A3" s="771"/>
      <c r="B3" s="773"/>
      <c r="C3" s="779"/>
      <c r="D3" s="780"/>
      <c r="E3" s="781"/>
      <c r="F3" s="782"/>
      <c r="G3" s="827"/>
      <c r="H3" s="823" t="s">
        <v>112</v>
      </c>
      <c r="I3" s="806" t="s">
        <v>113</v>
      </c>
      <c r="J3" s="807"/>
      <c r="K3" s="807"/>
      <c r="L3" s="808"/>
      <c r="M3" s="817" t="s">
        <v>114</v>
      </c>
      <c r="N3" s="818" t="s">
        <v>255</v>
      </c>
      <c r="O3" s="791"/>
      <c r="P3" s="792"/>
      <c r="Q3" s="790" t="s">
        <v>256</v>
      </c>
      <c r="R3" s="791"/>
      <c r="S3" s="792"/>
      <c r="T3" s="790" t="s">
        <v>107</v>
      </c>
      <c r="U3" s="791"/>
      <c r="V3" s="792"/>
      <c r="W3" s="790" t="s">
        <v>108</v>
      </c>
      <c r="X3" s="791"/>
      <c r="Y3" s="804"/>
    </row>
    <row r="4" spans="1:25" s="143" customFormat="1" ht="18.75" customHeight="1">
      <c r="A4" s="771"/>
      <c r="B4" s="773"/>
      <c r="C4" s="783" t="s">
        <v>115</v>
      </c>
      <c r="D4" s="783" t="s">
        <v>116</v>
      </c>
      <c r="E4" s="812" t="s">
        <v>117</v>
      </c>
      <c r="F4" s="815"/>
      <c r="G4" s="827"/>
      <c r="H4" s="823"/>
      <c r="I4" s="783" t="s">
        <v>118</v>
      </c>
      <c r="J4" s="812" t="s">
        <v>119</v>
      </c>
      <c r="K4" s="813"/>
      <c r="L4" s="814"/>
      <c r="M4" s="817"/>
      <c r="N4" s="819"/>
      <c r="O4" s="794"/>
      <c r="P4" s="795"/>
      <c r="Q4" s="793"/>
      <c r="R4" s="794"/>
      <c r="S4" s="795"/>
      <c r="T4" s="793"/>
      <c r="U4" s="794"/>
      <c r="V4" s="795"/>
      <c r="W4" s="793"/>
      <c r="X4" s="794"/>
      <c r="Y4" s="805"/>
    </row>
    <row r="5" spans="1:25" s="143" customFormat="1" ht="15.75">
      <c r="A5" s="771"/>
      <c r="B5" s="773"/>
      <c r="C5" s="783"/>
      <c r="D5" s="783"/>
      <c r="E5" s="784" t="s">
        <v>120</v>
      </c>
      <c r="F5" s="809" t="s">
        <v>121</v>
      </c>
      <c r="G5" s="827"/>
      <c r="H5" s="823"/>
      <c r="I5" s="783"/>
      <c r="J5" s="784" t="s">
        <v>122</v>
      </c>
      <c r="K5" s="784" t="s">
        <v>123</v>
      </c>
      <c r="L5" s="784" t="s">
        <v>124</v>
      </c>
      <c r="M5" s="817"/>
      <c r="N5" s="145">
        <v>1</v>
      </c>
      <c r="O5" s="146" t="s">
        <v>259</v>
      </c>
      <c r="P5" s="146" t="s">
        <v>260</v>
      </c>
      <c r="Q5" s="146">
        <v>3</v>
      </c>
      <c r="R5" s="146" t="s">
        <v>261</v>
      </c>
      <c r="S5" s="146" t="s">
        <v>262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71"/>
      <c r="B6" s="773"/>
      <c r="C6" s="783"/>
      <c r="D6" s="783"/>
      <c r="E6" s="785"/>
      <c r="F6" s="810"/>
      <c r="G6" s="827"/>
      <c r="H6" s="823"/>
      <c r="I6" s="783"/>
      <c r="J6" s="785"/>
      <c r="K6" s="785"/>
      <c r="L6" s="785"/>
      <c r="M6" s="817"/>
      <c r="N6" s="824" t="s">
        <v>125</v>
      </c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25"/>
    </row>
    <row r="7" spans="1:25" s="143" customFormat="1" ht="30.75" customHeight="1" thickBot="1">
      <c r="A7" s="771"/>
      <c r="B7" s="774"/>
      <c r="C7" s="783"/>
      <c r="D7" s="783"/>
      <c r="E7" s="786"/>
      <c r="F7" s="811"/>
      <c r="G7" s="827"/>
      <c r="H7" s="823"/>
      <c r="I7" s="783"/>
      <c r="J7" s="786"/>
      <c r="K7" s="786"/>
      <c r="L7" s="786"/>
      <c r="M7" s="817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43" s="143" customFormat="1" ht="18.75" customHeight="1" thickBot="1">
      <c r="A9" s="801" t="s">
        <v>198</v>
      </c>
      <c r="B9" s="802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3"/>
      <c r="AK9" s="358"/>
      <c r="AL9" s="352">
        <v>1</v>
      </c>
      <c r="AM9" s="352" t="s">
        <v>259</v>
      </c>
      <c r="AN9" s="352" t="s">
        <v>260</v>
      </c>
      <c r="AO9" s="352">
        <v>3</v>
      </c>
      <c r="AP9" s="352" t="s">
        <v>261</v>
      </c>
      <c r="AQ9" s="352" t="s">
        <v>262</v>
      </c>
    </row>
    <row r="10" spans="1:43" s="143" customFormat="1" ht="18" customHeight="1" thickBot="1">
      <c r="A10" s="758" t="s">
        <v>278</v>
      </c>
      <c r="B10" s="728"/>
      <c r="C10" s="728"/>
      <c r="D10" s="728"/>
      <c r="E10" s="728"/>
      <c r="F10" s="728"/>
      <c r="G10" s="728"/>
      <c r="H10" s="728"/>
      <c r="I10" s="728"/>
      <c r="J10" s="728"/>
      <c r="K10" s="728"/>
      <c r="L10" s="728"/>
      <c r="M10" s="728"/>
      <c r="N10" s="727"/>
      <c r="O10" s="727"/>
      <c r="P10" s="727"/>
      <c r="Q10" s="728"/>
      <c r="R10" s="728"/>
      <c r="S10" s="728"/>
      <c r="T10" s="728"/>
      <c r="U10" s="728"/>
      <c r="V10" s="728"/>
      <c r="W10" s="728"/>
      <c r="X10" s="728"/>
      <c r="Y10" s="729"/>
      <c r="AK10" s="358" t="s">
        <v>266</v>
      </c>
      <c r="AL10" s="358">
        <f aca="true" t="shared" si="0" ref="AL10:AQ10">COUNTIF($C11:$C21,AL9)</f>
        <v>1</v>
      </c>
      <c r="AM10" s="358">
        <f t="shared" si="0"/>
        <v>0</v>
      </c>
      <c r="AN10" s="358">
        <f t="shared" si="0"/>
        <v>0</v>
      </c>
      <c r="AO10" s="358">
        <f t="shared" si="0"/>
        <v>0</v>
      </c>
      <c r="AP10" s="358">
        <f t="shared" si="0"/>
        <v>0</v>
      </c>
      <c r="AQ10" s="358">
        <f t="shared" si="0"/>
        <v>0</v>
      </c>
    </row>
    <row r="11" spans="1:43" ht="15" customHeight="1">
      <c r="A11" s="182" t="s">
        <v>126</v>
      </c>
      <c r="B11" s="159" t="s">
        <v>230</v>
      </c>
      <c r="C11" s="5"/>
      <c r="D11" s="504"/>
      <c r="E11" s="504"/>
      <c r="F11" s="505"/>
      <c r="G11" s="187">
        <f>G12+G13</f>
        <v>8</v>
      </c>
      <c r="H11" s="506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64"/>
      <c r="R11" s="4"/>
      <c r="S11" s="32"/>
      <c r="T11" s="31"/>
      <c r="U11" s="64"/>
      <c r="V11" s="4"/>
      <c r="W11" s="27"/>
      <c r="X11" s="31"/>
      <c r="Y11" s="4"/>
      <c r="Z11" s="32"/>
      <c r="AK11" s="192" t="s">
        <v>267</v>
      </c>
      <c r="AL11" s="358">
        <f>COUNTIF($D11:$D21,AL9)</f>
        <v>0</v>
      </c>
      <c r="AM11" s="358">
        <f>COUNTIF($D11:$D21,AM9)</f>
        <v>1</v>
      </c>
      <c r="AN11" s="358">
        <v>1</v>
      </c>
      <c r="AO11" s="358">
        <f>COUNTIF($D11:$D21,AO9)</f>
        <v>0</v>
      </c>
      <c r="AP11" s="358">
        <f>COUNTIF($D11:$D21,AP9)</f>
        <v>0</v>
      </c>
      <c r="AQ11" s="358">
        <f>COUNTIF($D11:$D21,AQ9)</f>
        <v>1</v>
      </c>
    </row>
    <row r="12" spans="1:43" ht="15" customHeight="1">
      <c r="A12" s="507"/>
      <c r="B12" s="394" t="s">
        <v>299</v>
      </c>
      <c r="C12" s="508"/>
      <c r="D12" s="509"/>
      <c r="E12" s="232"/>
      <c r="F12" s="510"/>
      <c r="G12" s="511">
        <v>6</v>
      </c>
      <c r="H12" s="81">
        <f>G12*30</f>
        <v>180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  <c r="AK12" s="192" t="s">
        <v>268</v>
      </c>
      <c r="AL12" s="192"/>
      <c r="AM12" s="192"/>
      <c r="AN12" s="192"/>
      <c r="AO12" s="192"/>
      <c r="AP12" s="192"/>
      <c r="AQ12" s="192"/>
    </row>
    <row r="13" spans="1:26" ht="15" customHeight="1">
      <c r="A13" s="507"/>
      <c r="B13" s="395" t="s">
        <v>34</v>
      </c>
      <c r="C13" s="5"/>
      <c r="D13" s="189" t="s">
        <v>262</v>
      </c>
      <c r="E13" s="504"/>
      <c r="F13" s="505"/>
      <c r="G13" s="187">
        <v>2</v>
      </c>
      <c r="H13" s="81">
        <f aca="true" t="shared" si="1" ref="H13:H49">G13*30</f>
        <v>60</v>
      </c>
      <c r="I13" s="5">
        <v>16</v>
      </c>
      <c r="J13" s="5"/>
      <c r="K13" s="5"/>
      <c r="L13" s="5">
        <v>16</v>
      </c>
      <c r="M13" s="52">
        <f>H13-L13</f>
        <v>44</v>
      </c>
      <c r="N13" s="512" t="s">
        <v>38</v>
      </c>
      <c r="O13" s="508" t="s">
        <v>38</v>
      </c>
      <c r="P13" s="513" t="s">
        <v>38</v>
      </c>
      <c r="Q13" s="514" t="s">
        <v>38</v>
      </c>
      <c r="R13" s="508" t="s">
        <v>38</v>
      </c>
      <c r="S13" s="29">
        <v>2</v>
      </c>
      <c r="T13" s="28"/>
      <c r="U13" s="65"/>
      <c r="V13" s="7"/>
      <c r="W13" s="18"/>
      <c r="X13" s="28"/>
      <c r="Y13" s="7"/>
      <c r="Z13" s="29"/>
    </row>
    <row r="14" spans="1:28" ht="15" customHeight="1">
      <c r="A14" s="177" t="s">
        <v>127</v>
      </c>
      <c r="B14" s="160" t="s">
        <v>297</v>
      </c>
      <c r="C14" s="4" t="s">
        <v>99</v>
      </c>
      <c r="D14" s="515"/>
      <c r="E14" s="515"/>
      <c r="F14" s="516"/>
      <c r="G14" s="60">
        <v>4</v>
      </c>
      <c r="H14" s="81">
        <f t="shared" si="1"/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28"/>
      <c r="U14" s="65"/>
      <c r="V14" s="7"/>
      <c r="W14" s="18"/>
      <c r="X14" s="28"/>
      <c r="Y14" s="7"/>
      <c r="Z14" s="29"/>
      <c r="AA14" s="2" t="s">
        <v>107</v>
      </c>
      <c r="AB14" s="347" t="e">
        <f>G17+G21+#REF!</f>
        <v>#REF!</v>
      </c>
    </row>
    <row r="15" spans="1:28" ht="15" customHeight="1">
      <c r="A15" s="177" t="s">
        <v>128</v>
      </c>
      <c r="B15" s="55" t="s">
        <v>101</v>
      </c>
      <c r="C15" s="4"/>
      <c r="D15" s="517"/>
      <c r="E15" s="517"/>
      <c r="F15" s="516"/>
      <c r="G15" s="511">
        <v>3</v>
      </c>
      <c r="H15" s="81">
        <f t="shared" si="1"/>
        <v>90</v>
      </c>
      <c r="I15" s="58"/>
      <c r="J15" s="128"/>
      <c r="K15" s="128"/>
      <c r="L15" s="128"/>
      <c r="M15" s="518"/>
      <c r="N15" s="519"/>
      <c r="O15" s="131"/>
      <c r="P15" s="32"/>
      <c r="Q15" s="64"/>
      <c r="R15" s="4"/>
      <c r="S15" s="32"/>
      <c r="T15" s="31"/>
      <c r="U15" s="64"/>
      <c r="V15" s="82" t="e">
        <f>$G15/#REF!</f>
        <v>#REF!</v>
      </c>
      <c r="W15" s="27"/>
      <c r="X15" s="31" t="s">
        <v>38</v>
      </c>
      <c r="Y15" s="4" t="s">
        <v>38</v>
      </c>
      <c r="Z15" s="32" t="s">
        <v>38</v>
      </c>
      <c r="AA15" s="2" t="s">
        <v>108</v>
      </c>
      <c r="AB15" s="347">
        <f>G13</f>
        <v>2</v>
      </c>
    </row>
    <row r="16" spans="1:26" ht="15" customHeight="1">
      <c r="A16" s="4"/>
      <c r="B16" s="160" t="s">
        <v>299</v>
      </c>
      <c r="C16" s="12"/>
      <c r="D16" s="520"/>
      <c r="E16" s="520"/>
      <c r="F16" s="399"/>
      <c r="G16" s="60">
        <v>2</v>
      </c>
      <c r="H16" s="81">
        <f t="shared" si="1"/>
        <v>60</v>
      </c>
      <c r="I16" s="58"/>
      <c r="J16" s="131"/>
      <c r="K16" s="131"/>
      <c r="L16" s="131"/>
      <c r="M16" s="521"/>
      <c r="N16" s="519"/>
      <c r="O16" s="131"/>
      <c r="P16" s="32"/>
      <c r="Q16" s="64"/>
      <c r="R16" s="4"/>
      <c r="S16" s="32"/>
      <c r="T16" s="31"/>
      <c r="U16" s="64"/>
      <c r="V16" s="4"/>
      <c r="W16" s="82" t="e">
        <f>$G16/#REF!</f>
        <v>#REF!</v>
      </c>
      <c r="X16" s="31" t="s">
        <v>38</v>
      </c>
      <c r="Y16" s="4" t="s">
        <v>38</v>
      </c>
      <c r="Z16" s="32" t="s">
        <v>38</v>
      </c>
    </row>
    <row r="17" spans="1:26" ht="15" customHeight="1">
      <c r="A17" s="177"/>
      <c r="B17" s="160" t="s">
        <v>34</v>
      </c>
      <c r="C17" s="58"/>
      <c r="D17" s="189" t="s">
        <v>259</v>
      </c>
      <c r="E17" s="522"/>
      <c r="F17" s="523"/>
      <c r="G17" s="511">
        <v>1</v>
      </c>
      <c r="H17" s="81">
        <f t="shared" si="1"/>
        <v>30</v>
      </c>
      <c r="I17" s="189">
        <v>10</v>
      </c>
      <c r="J17" s="189">
        <v>10</v>
      </c>
      <c r="K17" s="189"/>
      <c r="L17" s="189"/>
      <c r="M17" s="524">
        <f>H17-I17</f>
        <v>20</v>
      </c>
      <c r="N17" s="525"/>
      <c r="O17" s="526">
        <v>1</v>
      </c>
      <c r="P17" s="54"/>
      <c r="Q17" s="81"/>
      <c r="R17" s="5"/>
      <c r="S17" s="54"/>
      <c r="T17" s="51"/>
      <c r="U17" s="66"/>
      <c r="V17" s="50"/>
      <c r="W17" s="52"/>
      <c r="X17" s="53"/>
      <c r="Y17" s="5"/>
      <c r="Z17" s="54"/>
    </row>
    <row r="18" spans="1:26" ht="15" customHeight="1">
      <c r="A18" s="177" t="s">
        <v>132</v>
      </c>
      <c r="B18" s="160" t="s">
        <v>298</v>
      </c>
      <c r="C18" s="4" t="s">
        <v>99</v>
      </c>
      <c r="D18" s="515"/>
      <c r="E18" s="515"/>
      <c r="F18" s="511"/>
      <c r="G18" s="400">
        <v>3</v>
      </c>
      <c r="H18" s="81">
        <f t="shared" si="1"/>
        <v>90</v>
      </c>
      <c r="I18" s="58"/>
      <c r="J18" s="58"/>
      <c r="K18" s="58"/>
      <c r="L18" s="58"/>
      <c r="M18" s="135"/>
      <c r="N18" s="527"/>
      <c r="O18" s="4"/>
      <c r="P18" s="32"/>
      <c r="Q18" s="64"/>
      <c r="R18" s="4"/>
      <c r="S18" s="32"/>
      <c r="T18" s="31"/>
      <c r="U18" s="64"/>
      <c r="V18" s="4"/>
      <c r="W18" s="27"/>
      <c r="X18" s="31"/>
      <c r="Y18" s="4"/>
      <c r="Z18" s="32"/>
    </row>
    <row r="19" spans="1:26" ht="15" customHeight="1">
      <c r="A19" s="177" t="s">
        <v>133</v>
      </c>
      <c r="B19" s="55" t="s">
        <v>103</v>
      </c>
      <c r="C19" s="515"/>
      <c r="D19" s="528"/>
      <c r="E19" s="528"/>
      <c r="F19" s="60"/>
      <c r="G19" s="511">
        <f>G20+G21</f>
        <v>4</v>
      </c>
      <c r="H19" s="81">
        <f t="shared" si="1"/>
        <v>120</v>
      </c>
      <c r="I19" s="58"/>
      <c r="J19" s="128"/>
      <c r="K19" s="128"/>
      <c r="L19" s="128"/>
      <c r="M19" s="518"/>
      <c r="N19" s="519"/>
      <c r="O19" s="4"/>
      <c r="P19" s="32"/>
      <c r="Q19" s="64"/>
      <c r="R19" s="4"/>
      <c r="S19" s="29"/>
      <c r="T19" s="31"/>
      <c r="U19" s="64"/>
      <c r="V19" s="4"/>
      <c r="W19" s="27"/>
      <c r="X19" s="31"/>
      <c r="Y19" s="4"/>
      <c r="Z19" s="29"/>
    </row>
    <row r="20" spans="1:26" ht="15" customHeight="1">
      <c r="A20" s="174"/>
      <c r="B20" s="160" t="s">
        <v>299</v>
      </c>
      <c r="C20" s="515"/>
      <c r="D20" s="528"/>
      <c r="E20" s="528"/>
      <c r="F20" s="400"/>
      <c r="G20" s="511">
        <v>3</v>
      </c>
      <c r="H20" s="81">
        <f t="shared" si="1"/>
        <v>90</v>
      </c>
      <c r="I20" s="58"/>
      <c r="J20" s="128"/>
      <c r="K20" s="128"/>
      <c r="L20" s="128"/>
      <c r="M20" s="518"/>
      <c r="N20" s="529"/>
      <c r="O20" s="7"/>
      <c r="P20" s="29"/>
      <c r="Q20" s="65"/>
      <c r="R20" s="7"/>
      <c r="S20" s="29"/>
      <c r="T20" s="28"/>
      <c r="U20" s="65"/>
      <c r="V20" s="7"/>
      <c r="W20" s="18"/>
      <c r="X20" s="28"/>
      <c r="Y20" s="7"/>
      <c r="Z20" s="29"/>
    </row>
    <row r="21" spans="1:26" ht="15" customHeight="1">
      <c r="A21" s="205"/>
      <c r="B21" s="160" t="s">
        <v>34</v>
      </c>
      <c r="C21" s="4">
        <v>1</v>
      </c>
      <c r="D21" s="398"/>
      <c r="E21" s="398"/>
      <c r="F21" s="399"/>
      <c r="G21" s="400">
        <v>1</v>
      </c>
      <c r="H21" s="81">
        <f t="shared" si="1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30">
        <v>1</v>
      </c>
      <c r="O21" s="4"/>
      <c r="P21" s="32"/>
      <c r="Q21" s="64"/>
      <c r="R21" s="4"/>
      <c r="S21" s="32"/>
      <c r="T21" s="82" t="e">
        <f>$G21/#REF!</f>
        <v>#REF!</v>
      </c>
      <c r="U21" s="65"/>
      <c r="V21" s="7"/>
      <c r="W21" s="18"/>
      <c r="X21" s="28"/>
      <c r="Y21" s="7"/>
      <c r="Z21" s="29"/>
    </row>
    <row r="22" spans="1:26" ht="15" customHeight="1">
      <c r="A22" s="174" t="s">
        <v>135</v>
      </c>
      <c r="B22" s="396" t="s">
        <v>307</v>
      </c>
      <c r="C22" s="81"/>
      <c r="D22" s="5" t="s">
        <v>306</v>
      </c>
      <c r="E22" s="5"/>
      <c r="F22" s="52"/>
      <c r="G22" s="401">
        <v>3</v>
      </c>
      <c r="H22" s="81">
        <f t="shared" si="1"/>
        <v>90</v>
      </c>
      <c r="I22" s="5"/>
      <c r="J22" s="5"/>
      <c r="K22" s="5"/>
      <c r="L22" s="5"/>
      <c r="M22" s="79"/>
      <c r="N22" s="531"/>
      <c r="O22" s="5"/>
      <c r="P22" s="54"/>
      <c r="Q22" s="81"/>
      <c r="R22" s="5"/>
      <c r="S22" s="54"/>
      <c r="T22" s="362"/>
      <c r="U22" s="63"/>
      <c r="V22" s="49"/>
      <c r="W22" s="57"/>
      <c r="X22" s="56"/>
      <c r="Y22" s="49"/>
      <c r="Z22" s="363"/>
    </row>
    <row r="23" spans="1:26" ht="15" customHeight="1">
      <c r="A23" s="174"/>
      <c r="B23" s="396" t="s">
        <v>308</v>
      </c>
      <c r="C23" s="81"/>
      <c r="D23" s="5" t="s">
        <v>306</v>
      </c>
      <c r="E23" s="5"/>
      <c r="F23" s="52"/>
      <c r="G23" s="401">
        <v>3</v>
      </c>
      <c r="H23" s="81">
        <f t="shared" si="1"/>
        <v>90</v>
      </c>
      <c r="I23" s="5"/>
      <c r="J23" s="5"/>
      <c r="K23" s="5"/>
      <c r="L23" s="5"/>
      <c r="M23" s="79"/>
      <c r="N23" s="531"/>
      <c r="O23" s="5"/>
      <c r="P23" s="54"/>
      <c r="Q23" s="81"/>
      <c r="R23" s="5"/>
      <c r="S23" s="54"/>
      <c r="T23" s="362"/>
      <c r="U23" s="63"/>
      <c r="V23" s="49"/>
      <c r="W23" s="57"/>
      <c r="X23" s="56"/>
      <c r="Y23" s="49"/>
      <c r="Z23" s="363"/>
    </row>
    <row r="24" spans="1:26" ht="15" customHeight="1">
      <c r="A24" s="174"/>
      <c r="B24" s="396" t="s">
        <v>309</v>
      </c>
      <c r="C24" s="81"/>
      <c r="D24" s="5" t="s">
        <v>306</v>
      </c>
      <c r="E24" s="5"/>
      <c r="F24" s="52"/>
      <c r="G24" s="401">
        <v>3</v>
      </c>
      <c r="H24" s="81">
        <f t="shared" si="1"/>
        <v>90</v>
      </c>
      <c r="I24" s="5"/>
      <c r="J24" s="5"/>
      <c r="K24" s="5"/>
      <c r="L24" s="5"/>
      <c r="M24" s="79"/>
      <c r="N24" s="531"/>
      <c r="O24" s="5"/>
      <c r="P24" s="54"/>
      <c r="Q24" s="81"/>
      <c r="R24" s="5"/>
      <c r="S24" s="54"/>
      <c r="T24" s="362"/>
      <c r="U24" s="63"/>
      <c r="V24" s="49"/>
      <c r="W24" s="57"/>
      <c r="X24" s="56"/>
      <c r="Y24" s="49"/>
      <c r="Z24" s="363"/>
    </row>
    <row r="25" spans="1:26" ht="15.75" customHeight="1">
      <c r="A25" s="183" t="s">
        <v>279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1"/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6"/>
      <c r="U25" s="77"/>
      <c r="V25" s="78"/>
      <c r="W25" s="79"/>
      <c r="X25" s="76"/>
      <c r="Y25" s="78"/>
      <c r="Z25" s="80"/>
    </row>
    <row r="26" spans="1:26" ht="15.75" customHeight="1">
      <c r="A26" s="31"/>
      <c r="B26" s="160" t="s">
        <v>299</v>
      </c>
      <c r="C26" s="11"/>
      <c r="D26" s="9"/>
      <c r="E26" s="9"/>
      <c r="F26" s="9"/>
      <c r="G26" s="5">
        <v>2.5</v>
      </c>
      <c r="H26" s="81">
        <f t="shared" si="1"/>
        <v>75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35"/>
      <c r="U26" s="68"/>
      <c r="V26" s="12"/>
      <c r="W26" s="45"/>
      <c r="X26" s="35"/>
      <c r="Y26" s="12"/>
      <c r="Z26" s="36"/>
    </row>
    <row r="27" spans="1:26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3</v>
      </c>
      <c r="H27" s="81">
        <f t="shared" si="1"/>
        <v>90</v>
      </c>
      <c r="I27" s="4">
        <f>SUMPRODUCT(N27:S27,$N$7:$S$7)</f>
        <v>45</v>
      </c>
      <c r="J27" s="10">
        <v>30</v>
      </c>
      <c r="K27" s="11"/>
      <c r="L27" s="10">
        <v>15</v>
      </c>
      <c r="M27" s="27">
        <f>H27-I27</f>
        <v>45</v>
      </c>
      <c r="N27" s="35">
        <v>3</v>
      </c>
      <c r="O27" s="12"/>
      <c r="P27" s="36"/>
      <c r="Q27" s="68"/>
      <c r="R27" s="12"/>
      <c r="S27" s="36"/>
      <c r="T27" s="82" t="e">
        <f>$G27/#REF!</f>
        <v>#REF!</v>
      </c>
      <c r="U27" s="68"/>
      <c r="V27" s="12"/>
      <c r="W27" s="45"/>
      <c r="X27" s="35"/>
      <c r="Y27" s="12"/>
      <c r="Z27" s="36"/>
    </row>
    <row r="28" spans="1:43" ht="15.75" customHeight="1">
      <c r="A28" s="532" t="s">
        <v>280</v>
      </c>
      <c r="B28" s="70" t="s">
        <v>58</v>
      </c>
      <c r="C28" s="15"/>
      <c r="D28" s="15" t="s">
        <v>260</v>
      </c>
      <c r="E28" s="15"/>
      <c r="F28" s="13"/>
      <c r="G28" s="4">
        <v>3</v>
      </c>
      <c r="H28" s="81">
        <f t="shared" si="1"/>
        <v>90</v>
      </c>
      <c r="I28" s="7">
        <f>SUMPRODUCT(N28:S28,$N$7:$S$7)+3</f>
        <v>30</v>
      </c>
      <c r="J28" s="14">
        <v>20</v>
      </c>
      <c r="K28" s="15">
        <v>10</v>
      </c>
      <c r="L28" s="15"/>
      <c r="M28" s="18">
        <f>H28-I28</f>
        <v>60</v>
      </c>
      <c r="N28" s="37"/>
      <c r="O28" s="16"/>
      <c r="P28" s="38">
        <v>3</v>
      </c>
      <c r="Q28" s="69"/>
      <c r="R28" s="16"/>
      <c r="S28" s="38"/>
      <c r="T28" s="37"/>
      <c r="U28" s="69"/>
      <c r="V28" s="16"/>
      <c r="W28" s="82" t="e">
        <f>$G28/#REF!</f>
        <v>#REF!</v>
      </c>
      <c r="X28" s="37"/>
      <c r="Y28" s="16"/>
      <c r="Z28" s="38"/>
      <c r="AK28" s="358"/>
      <c r="AL28" s="352">
        <v>1</v>
      </c>
      <c r="AM28" s="352" t="s">
        <v>259</v>
      </c>
      <c r="AN28" s="352" t="s">
        <v>260</v>
      </c>
      <c r="AO28" s="352">
        <v>3</v>
      </c>
      <c r="AP28" s="352" t="s">
        <v>261</v>
      </c>
      <c r="AQ28" s="352" t="s">
        <v>262</v>
      </c>
    </row>
    <row r="29" spans="1:43" ht="15.75" customHeight="1">
      <c r="A29" s="186" t="s">
        <v>281</v>
      </c>
      <c r="B29" s="397" t="s">
        <v>304</v>
      </c>
      <c r="C29" s="523"/>
      <c r="D29" s="533"/>
      <c r="E29" s="533"/>
      <c r="F29" s="533"/>
      <c r="G29" s="5">
        <f>SUM(G30:G31)</f>
        <v>2</v>
      </c>
      <c r="H29" s="81">
        <f t="shared" si="1"/>
        <v>60</v>
      </c>
      <c r="I29" s="533"/>
      <c r="J29" s="533"/>
      <c r="K29" s="533"/>
      <c r="L29" s="533"/>
      <c r="M29" s="534"/>
      <c r="N29" s="535"/>
      <c r="O29" s="12"/>
      <c r="P29" s="36"/>
      <c r="Q29" s="69"/>
      <c r="R29" s="16"/>
      <c r="S29" s="38"/>
      <c r="T29" s="37"/>
      <c r="U29" s="69"/>
      <c r="V29" s="16"/>
      <c r="W29" s="224"/>
      <c r="X29" s="37"/>
      <c r="Y29" s="16"/>
      <c r="Z29" s="38"/>
      <c r="AK29" s="358" t="s">
        <v>266</v>
      </c>
      <c r="AL29" s="358">
        <f aca="true" t="shared" si="2" ref="AL29:AQ29">COUNTIF($C25:$C49,AL28)</f>
        <v>3</v>
      </c>
      <c r="AM29" s="358">
        <f t="shared" si="2"/>
        <v>1</v>
      </c>
      <c r="AN29" s="358">
        <f t="shared" si="2"/>
        <v>0</v>
      </c>
      <c r="AO29" s="358">
        <f t="shared" si="2"/>
        <v>0</v>
      </c>
      <c r="AP29" s="358">
        <f t="shared" si="2"/>
        <v>0</v>
      </c>
      <c r="AQ29" s="358">
        <f t="shared" si="2"/>
        <v>0</v>
      </c>
    </row>
    <row r="30" spans="1:43" ht="15.75" customHeight="1">
      <c r="A30" s="4"/>
      <c r="B30" s="263" t="s">
        <v>299</v>
      </c>
      <c r="C30" s="523"/>
      <c r="D30" s="533"/>
      <c r="E30" s="533"/>
      <c r="F30" s="533"/>
      <c r="G30" s="533">
        <v>1</v>
      </c>
      <c r="H30" s="81">
        <f t="shared" si="1"/>
        <v>30</v>
      </c>
      <c r="I30" s="533"/>
      <c r="J30" s="533"/>
      <c r="K30" s="533"/>
      <c r="L30" s="533"/>
      <c r="M30" s="534"/>
      <c r="N30" s="535"/>
      <c r="O30" s="12"/>
      <c r="P30" s="36"/>
      <c r="Q30" s="69"/>
      <c r="R30" s="16"/>
      <c r="S30" s="38"/>
      <c r="T30" s="37"/>
      <c r="U30" s="69"/>
      <c r="V30" s="16"/>
      <c r="W30" s="224"/>
      <c r="X30" s="37"/>
      <c r="Y30" s="16"/>
      <c r="Z30" s="38"/>
      <c r="AA30" s="2" t="s">
        <v>107</v>
      </c>
      <c r="AB30" s="347">
        <f>G52-AB15</f>
        <v>24.5</v>
      </c>
      <c r="AK30" s="192" t="s">
        <v>267</v>
      </c>
      <c r="AL30" s="358">
        <f aca="true" t="shared" si="3" ref="AL30:AQ30">COUNTIF($D25:$D49,AL28)</f>
        <v>2</v>
      </c>
      <c r="AM30" s="358">
        <f t="shared" si="3"/>
        <v>2</v>
      </c>
      <c r="AN30" s="358">
        <f t="shared" si="3"/>
        <v>1</v>
      </c>
      <c r="AO30" s="358">
        <f t="shared" si="3"/>
        <v>0</v>
      </c>
      <c r="AP30" s="358">
        <f t="shared" si="3"/>
        <v>0</v>
      </c>
      <c r="AQ30" s="358">
        <f t="shared" si="3"/>
        <v>0</v>
      </c>
    </row>
    <row r="31" spans="1:43" ht="15.75" customHeight="1">
      <c r="A31" s="536"/>
      <c r="B31" s="263" t="s">
        <v>34</v>
      </c>
      <c r="C31" s="523"/>
      <c r="D31" s="533">
        <v>1</v>
      </c>
      <c r="E31" s="533"/>
      <c r="F31" s="533"/>
      <c r="G31" s="533">
        <v>1</v>
      </c>
      <c r="H31" s="81">
        <f t="shared" si="1"/>
        <v>30</v>
      </c>
      <c r="I31" s="533">
        <f>J31+K31+L31</f>
        <v>14</v>
      </c>
      <c r="J31" s="533">
        <v>8</v>
      </c>
      <c r="K31" s="533"/>
      <c r="L31" s="533">
        <v>6</v>
      </c>
      <c r="M31" s="534">
        <f>H31-I31</f>
        <v>16</v>
      </c>
      <c r="N31" s="535">
        <v>1</v>
      </c>
      <c r="O31" s="12"/>
      <c r="P31" s="36"/>
      <c r="Q31" s="69"/>
      <c r="R31" s="16"/>
      <c r="S31" s="38"/>
      <c r="T31" s="37"/>
      <c r="U31" s="69"/>
      <c r="V31" s="16"/>
      <c r="W31" s="224"/>
      <c r="X31" s="37"/>
      <c r="Y31" s="16"/>
      <c r="Z31" s="38"/>
      <c r="AK31" s="192" t="s">
        <v>268</v>
      </c>
      <c r="AL31" s="192"/>
      <c r="AM31" s="192"/>
      <c r="AN31" s="192"/>
      <c r="AO31" s="192"/>
      <c r="AP31" s="192"/>
      <c r="AQ31" s="192"/>
    </row>
    <row r="32" spans="1:43" ht="15.75" customHeight="1">
      <c r="A32" s="186" t="s">
        <v>282</v>
      </c>
      <c r="B32" s="70" t="s">
        <v>43</v>
      </c>
      <c r="C32" s="11"/>
      <c r="D32" s="9"/>
      <c r="E32" s="9"/>
      <c r="F32" s="9"/>
      <c r="G32" s="5">
        <f>SUM(G33:G34)</f>
        <v>5.5</v>
      </c>
      <c r="H32" s="81">
        <f t="shared" si="1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  <c r="AK32" s="192" t="s">
        <v>269</v>
      </c>
      <c r="AL32" s="192"/>
      <c r="AM32" s="192"/>
      <c r="AN32" s="192"/>
      <c r="AO32" s="192"/>
      <c r="AP32" s="192"/>
      <c r="AQ32" s="192"/>
    </row>
    <row r="33" spans="1:26" ht="15.75" customHeight="1">
      <c r="A33" s="28"/>
      <c r="B33" s="160" t="s">
        <v>299</v>
      </c>
      <c r="C33" s="11"/>
      <c r="D33" s="9"/>
      <c r="E33" s="9"/>
      <c r="F33" s="9"/>
      <c r="G33" s="5">
        <v>2.5</v>
      </c>
      <c r="H33" s="81">
        <f t="shared" si="1"/>
        <v>75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35"/>
      <c r="U33" s="68"/>
      <c r="V33" s="12"/>
      <c r="W33" s="45"/>
      <c r="X33" s="35"/>
      <c r="Y33" s="12"/>
      <c r="Z33" s="36"/>
    </row>
    <row r="34" spans="1:26" ht="15.75" customHeight="1">
      <c r="A34" s="28"/>
      <c r="B34" s="160" t="s">
        <v>34</v>
      </c>
      <c r="C34" s="11">
        <v>1</v>
      </c>
      <c r="D34" s="11"/>
      <c r="E34" s="11"/>
      <c r="F34" s="9"/>
      <c r="G34" s="5">
        <v>3</v>
      </c>
      <c r="H34" s="81">
        <f t="shared" si="1"/>
        <v>90</v>
      </c>
      <c r="I34" s="4">
        <f>SUMPRODUCT(N34:S34,$N$7:$S$7)</f>
        <v>45</v>
      </c>
      <c r="J34" s="10">
        <v>15</v>
      </c>
      <c r="K34" s="11">
        <v>30</v>
      </c>
      <c r="L34" s="11"/>
      <c r="M34" s="27">
        <f>H34-I34</f>
        <v>45</v>
      </c>
      <c r="N34" s="35">
        <v>3</v>
      </c>
      <c r="O34" s="12"/>
      <c r="P34" s="36"/>
      <c r="Q34" s="68"/>
      <c r="R34" s="12"/>
      <c r="S34" s="36"/>
      <c r="T34" s="35"/>
      <c r="U34" s="82" t="e">
        <f>$G34/#REF!</f>
        <v>#REF!</v>
      </c>
      <c r="V34" s="12"/>
      <c r="W34" s="45"/>
      <c r="X34" s="35"/>
      <c r="Y34" s="12"/>
      <c r="Z34" s="36"/>
    </row>
    <row r="35" spans="1:26" ht="15.75" customHeight="1">
      <c r="A35" s="184" t="s">
        <v>283</v>
      </c>
      <c r="B35" s="70" t="s">
        <v>52</v>
      </c>
      <c r="C35" s="11"/>
      <c r="D35" s="9"/>
      <c r="E35" s="9"/>
      <c r="F35" s="9"/>
      <c r="G35" s="5">
        <f>SUM(G36:G37)</f>
        <v>4</v>
      </c>
      <c r="H35" s="81">
        <f t="shared" si="1"/>
        <v>120</v>
      </c>
      <c r="I35" s="4"/>
      <c r="J35" s="10"/>
      <c r="K35" s="11"/>
      <c r="L35" s="11"/>
      <c r="M35" s="27"/>
      <c r="N35" s="35"/>
      <c r="O35" s="12"/>
      <c r="P35" s="36"/>
      <c r="Q35" s="68"/>
      <c r="R35" s="12"/>
      <c r="S35" s="36"/>
      <c r="T35" s="35"/>
      <c r="U35" s="68"/>
      <c r="V35" s="12"/>
      <c r="W35" s="45"/>
      <c r="X35" s="35"/>
      <c r="Y35" s="12"/>
      <c r="Z35" s="36"/>
    </row>
    <row r="36" spans="1:26" ht="15.75" customHeight="1">
      <c r="A36" s="31"/>
      <c r="B36" s="160" t="s">
        <v>299</v>
      </c>
      <c r="C36" s="11"/>
      <c r="D36" s="9"/>
      <c r="E36" s="9"/>
      <c r="F36" s="9"/>
      <c r="G36" s="5">
        <v>2.5</v>
      </c>
      <c r="H36" s="81">
        <f t="shared" si="1"/>
        <v>75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35"/>
      <c r="U36" s="68"/>
      <c r="V36" s="12"/>
      <c r="W36" s="45"/>
      <c r="X36" s="35"/>
      <c r="Y36" s="12"/>
      <c r="Z36" s="36"/>
    </row>
    <row r="37" spans="1:26" ht="15.75" customHeight="1">
      <c r="A37" s="185"/>
      <c r="B37" s="160" t="s">
        <v>34</v>
      </c>
      <c r="C37" s="11" t="s">
        <v>259</v>
      </c>
      <c r="D37" s="9"/>
      <c r="E37" s="9"/>
      <c r="F37" s="9"/>
      <c r="G37" s="5">
        <v>1.5</v>
      </c>
      <c r="H37" s="81">
        <f t="shared" si="1"/>
        <v>45</v>
      </c>
      <c r="I37" s="4">
        <f>SUMPRODUCT(N37:S37,$N$7:$S$7)</f>
        <v>27</v>
      </c>
      <c r="J37" s="10">
        <v>9</v>
      </c>
      <c r="K37" s="11"/>
      <c r="L37" s="10">
        <v>18</v>
      </c>
      <c r="M37" s="27">
        <f>H37-I37</f>
        <v>18</v>
      </c>
      <c r="N37" s="35"/>
      <c r="O37" s="12">
        <v>3</v>
      </c>
      <c r="P37" s="36"/>
      <c r="Q37" s="68"/>
      <c r="R37" s="12"/>
      <c r="S37" s="36"/>
      <c r="T37" s="35"/>
      <c r="U37" s="68"/>
      <c r="V37" s="82" t="e">
        <f>$G37/#REF!</f>
        <v>#REF!</v>
      </c>
      <c r="W37" s="45"/>
      <c r="X37" s="35"/>
      <c r="Y37" s="12"/>
      <c r="Z37" s="36"/>
    </row>
    <row r="38" spans="1:26" ht="15.75" customHeight="1">
      <c r="A38" s="184" t="s">
        <v>284</v>
      </c>
      <c r="B38" s="70" t="s">
        <v>53</v>
      </c>
      <c r="C38" s="11"/>
      <c r="D38" s="9"/>
      <c r="E38" s="9"/>
      <c r="F38" s="9"/>
      <c r="G38" s="5">
        <f>SUM(G39:G40)</f>
        <v>3.5</v>
      </c>
      <c r="H38" s="81">
        <f t="shared" si="1"/>
        <v>105</v>
      </c>
      <c r="I38" s="4"/>
      <c r="J38" s="10"/>
      <c r="K38" s="11"/>
      <c r="L38" s="11"/>
      <c r="M38" s="27"/>
      <c r="N38" s="35"/>
      <c r="O38" s="12"/>
      <c r="P38" s="36"/>
      <c r="Q38" s="68"/>
      <c r="R38" s="12"/>
      <c r="S38" s="36"/>
      <c r="T38" s="35"/>
      <c r="U38" s="68"/>
      <c r="V38" s="12"/>
      <c r="W38" s="45"/>
      <c r="X38" s="35"/>
      <c r="Y38" s="12"/>
      <c r="Z38" s="36"/>
    </row>
    <row r="39" spans="1:26" ht="15.75" customHeight="1">
      <c r="A39" s="31"/>
      <c r="B39" s="160" t="s">
        <v>299</v>
      </c>
      <c r="C39" s="11"/>
      <c r="D39" s="9"/>
      <c r="E39" s="9"/>
      <c r="F39" s="9"/>
      <c r="G39" s="5">
        <v>2</v>
      </c>
      <c r="H39" s="81">
        <f t="shared" si="1"/>
        <v>60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35"/>
      <c r="U39" s="68"/>
      <c r="V39" s="12"/>
      <c r="W39" s="45"/>
      <c r="X39" s="35"/>
      <c r="Y39" s="12"/>
      <c r="Z39" s="36"/>
    </row>
    <row r="40" spans="1:26" ht="15.75" customHeight="1">
      <c r="A40" s="184"/>
      <c r="B40" s="160" t="s">
        <v>34</v>
      </c>
      <c r="C40" s="11"/>
      <c r="D40" s="11" t="s">
        <v>259</v>
      </c>
      <c r="E40" s="11"/>
      <c r="F40" s="9"/>
      <c r="G40" s="5">
        <v>1.5</v>
      </c>
      <c r="H40" s="81">
        <f t="shared" si="1"/>
        <v>45</v>
      </c>
      <c r="I40" s="4">
        <f>SUMPRODUCT(N40:S40,$N$7:$S$7)</f>
        <v>27</v>
      </c>
      <c r="J40" s="10">
        <v>18</v>
      </c>
      <c r="K40" s="11">
        <v>9</v>
      </c>
      <c r="L40" s="10"/>
      <c r="M40" s="27">
        <f>H40-I40</f>
        <v>18</v>
      </c>
      <c r="N40" s="35"/>
      <c r="O40" s="12">
        <v>3</v>
      </c>
      <c r="P40" s="36"/>
      <c r="Q40" s="68"/>
      <c r="R40" s="12"/>
      <c r="S40" s="36"/>
      <c r="T40" s="35"/>
      <c r="U40" s="68"/>
      <c r="V40" s="82" t="e">
        <f>$G40/#REF!</f>
        <v>#REF!</v>
      </c>
      <c r="W40" s="45"/>
      <c r="X40" s="35"/>
      <c r="Y40" s="12"/>
      <c r="Z40" s="36"/>
    </row>
    <row r="41" spans="1:26" ht="15.75" customHeight="1">
      <c r="A41" s="184" t="s">
        <v>285</v>
      </c>
      <c r="B41" s="70" t="s">
        <v>54</v>
      </c>
      <c r="C41" s="11"/>
      <c r="D41" s="9"/>
      <c r="E41" s="9"/>
      <c r="F41" s="9"/>
      <c r="G41" s="5">
        <f>SUM(G42:G43)</f>
        <v>11</v>
      </c>
      <c r="H41" s="81">
        <f t="shared" si="1"/>
        <v>330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184"/>
      <c r="B42" s="160" t="s">
        <v>299</v>
      </c>
      <c r="C42" s="11"/>
      <c r="D42" s="9"/>
      <c r="E42" s="9"/>
      <c r="F42" s="9"/>
      <c r="G42" s="5">
        <v>7.5</v>
      </c>
      <c r="H42" s="81">
        <f t="shared" si="1"/>
        <v>225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35"/>
      <c r="U42" s="68"/>
      <c r="V42" s="12"/>
      <c r="W42" s="45"/>
      <c r="X42" s="35"/>
      <c r="Y42" s="12"/>
      <c r="Z42" s="36"/>
    </row>
    <row r="43" spans="1:26" ht="15.75" customHeight="1">
      <c r="A43" s="184"/>
      <c r="B43" s="160" t="s">
        <v>34</v>
      </c>
      <c r="C43" s="11">
        <v>1</v>
      </c>
      <c r="D43" s="11"/>
      <c r="E43" s="11"/>
      <c r="F43" s="9"/>
      <c r="G43" s="5">
        <v>3.5</v>
      </c>
      <c r="H43" s="81">
        <f t="shared" si="1"/>
        <v>105</v>
      </c>
      <c r="I43" s="4">
        <f>SUMPRODUCT(N43:S43,$N$7:$S$7)</f>
        <v>60</v>
      </c>
      <c r="J43" s="10">
        <v>30</v>
      </c>
      <c r="K43" s="11"/>
      <c r="L43" s="11">
        <v>30</v>
      </c>
      <c r="M43" s="27">
        <f>H43-I43</f>
        <v>45</v>
      </c>
      <c r="N43" s="35">
        <v>4</v>
      </c>
      <c r="O43" s="12"/>
      <c r="P43" s="36"/>
      <c r="Q43" s="68"/>
      <c r="R43" s="12"/>
      <c r="S43" s="36"/>
      <c r="T43" s="35"/>
      <c r="U43" s="82" t="e">
        <f>$G43/#REF!</f>
        <v>#REF!</v>
      </c>
      <c r="V43" s="12"/>
      <c r="W43" s="45"/>
      <c r="X43" s="35"/>
      <c r="Y43" s="12"/>
      <c r="Z43" s="36"/>
    </row>
    <row r="44" spans="1:26" ht="16.5" customHeight="1">
      <c r="A44" s="184" t="s">
        <v>286</v>
      </c>
      <c r="B44" s="70" t="s">
        <v>55</v>
      </c>
      <c r="C44" s="11"/>
      <c r="D44" s="11"/>
      <c r="E44" s="11"/>
      <c r="F44" s="9"/>
      <c r="G44" s="5">
        <f>SUM(G45:G46)</f>
        <v>3</v>
      </c>
      <c r="H44" s="81">
        <f t="shared" si="1"/>
        <v>90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82" t="e">
        <f>$G44/#REF!</f>
        <v>#REF!</v>
      </c>
      <c r="W44" s="45"/>
      <c r="X44" s="35"/>
      <c r="Y44" s="12"/>
      <c r="Z44" s="36"/>
    </row>
    <row r="45" spans="1:26" ht="15.75" customHeight="1">
      <c r="A45" s="184"/>
      <c r="B45" s="160" t="s">
        <v>299</v>
      </c>
      <c r="C45" s="15"/>
      <c r="D45" s="13"/>
      <c r="E45" s="13"/>
      <c r="F45" s="13"/>
      <c r="G45" s="5">
        <v>1</v>
      </c>
      <c r="H45" s="81">
        <f t="shared" si="1"/>
        <v>30</v>
      </c>
      <c r="I45" s="4"/>
      <c r="J45" s="14"/>
      <c r="K45" s="15"/>
      <c r="L45" s="15"/>
      <c r="M45" s="18"/>
      <c r="N45" s="37"/>
      <c r="O45" s="16"/>
      <c r="P45" s="38"/>
      <c r="Q45" s="69"/>
      <c r="R45" s="16"/>
      <c r="S45" s="38"/>
      <c r="T45" s="37"/>
      <c r="U45" s="69"/>
      <c r="V45" s="16"/>
      <c r="W45" s="46"/>
      <c r="X45" s="37"/>
      <c r="Y45" s="16"/>
      <c r="Z45" s="38"/>
    </row>
    <row r="46" spans="1:26" ht="15.75" customHeight="1">
      <c r="A46" s="184"/>
      <c r="B46" s="160" t="s">
        <v>34</v>
      </c>
      <c r="C46" s="11"/>
      <c r="D46" s="11" t="s">
        <v>259</v>
      </c>
      <c r="E46" s="9"/>
      <c r="F46" s="9"/>
      <c r="G46" s="5">
        <v>2</v>
      </c>
      <c r="H46" s="81">
        <f t="shared" si="1"/>
        <v>60</v>
      </c>
      <c r="I46" s="4">
        <f>SUMPRODUCT(N46:S46,$N$7:$S$7)</f>
        <v>36</v>
      </c>
      <c r="J46" s="10">
        <v>18</v>
      </c>
      <c r="K46" s="11"/>
      <c r="L46" s="11">
        <v>18</v>
      </c>
      <c r="M46" s="27">
        <f>H46-I46</f>
        <v>24</v>
      </c>
      <c r="N46" s="35"/>
      <c r="O46" s="12">
        <v>4</v>
      </c>
      <c r="P46" s="36"/>
      <c r="Q46" s="68"/>
      <c r="R46" s="12"/>
      <c r="S46" s="36"/>
      <c r="T46" s="35"/>
      <c r="U46" s="68"/>
      <c r="V46" s="12"/>
      <c r="W46" s="82" t="e">
        <f>$G46/#REF!</f>
        <v>#REF!</v>
      </c>
      <c r="X46" s="35"/>
      <c r="Y46" s="12"/>
      <c r="Z46" s="36"/>
    </row>
    <row r="47" spans="1:26" ht="16.5" customHeight="1">
      <c r="A47" s="184" t="s">
        <v>287</v>
      </c>
      <c r="B47" s="70" t="s">
        <v>35</v>
      </c>
      <c r="C47" s="11"/>
      <c r="D47" s="11"/>
      <c r="E47" s="11"/>
      <c r="F47" s="9"/>
      <c r="G47" s="5">
        <f>SUM(G48:G49)</f>
        <v>7</v>
      </c>
      <c r="H47" s="81">
        <f t="shared" si="1"/>
        <v>210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82"/>
      <c r="W47" s="45"/>
      <c r="X47" s="35"/>
      <c r="Y47" s="12"/>
      <c r="Z47" s="36"/>
    </row>
    <row r="48" spans="1:26" ht="16.5" customHeight="1">
      <c r="A48" s="184"/>
      <c r="B48" s="160" t="s">
        <v>299</v>
      </c>
      <c r="C48" s="11"/>
      <c r="D48" s="11"/>
      <c r="E48" s="11"/>
      <c r="F48" s="9"/>
      <c r="G48" s="5">
        <v>3</v>
      </c>
      <c r="H48" s="81">
        <f t="shared" si="1"/>
        <v>90</v>
      </c>
      <c r="I48" s="4"/>
      <c r="J48" s="10"/>
      <c r="K48" s="11"/>
      <c r="L48" s="11"/>
      <c r="M48" s="27"/>
      <c r="N48" s="35"/>
      <c r="O48" s="12"/>
      <c r="P48" s="36"/>
      <c r="Q48" s="68"/>
      <c r="R48" s="12"/>
      <c r="S48" s="36"/>
      <c r="T48" s="35"/>
      <c r="U48" s="68"/>
      <c r="V48" s="82"/>
      <c r="W48" s="45"/>
      <c r="X48" s="35"/>
      <c r="Y48" s="12"/>
      <c r="Z48" s="36"/>
    </row>
    <row r="49" spans="1:26" ht="15.75" customHeight="1" thickBot="1">
      <c r="A49" s="184"/>
      <c r="B49" s="160" t="s">
        <v>34</v>
      </c>
      <c r="C49" s="11">
        <v>1</v>
      </c>
      <c r="D49" s="9"/>
      <c r="E49" s="9"/>
      <c r="F49" s="9"/>
      <c r="G49" s="5">
        <v>4</v>
      </c>
      <c r="H49" s="81">
        <f t="shared" si="1"/>
        <v>120</v>
      </c>
      <c r="I49" s="4">
        <f>SUMPRODUCT(N49:S49,$N$7:$S$7)</f>
        <v>75</v>
      </c>
      <c r="J49" s="10">
        <v>45</v>
      </c>
      <c r="K49" s="11">
        <v>15</v>
      </c>
      <c r="L49" s="11">
        <v>15</v>
      </c>
      <c r="M49" s="27">
        <f>H49-I49</f>
        <v>45</v>
      </c>
      <c r="N49" s="35">
        <v>5</v>
      </c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7" ht="16.5" customHeight="1" thickBot="1">
      <c r="A50" s="828" t="s">
        <v>4</v>
      </c>
      <c r="B50" s="829"/>
      <c r="C50" s="8"/>
      <c r="D50" s="8"/>
      <c r="E50" s="8"/>
      <c r="F50" s="8"/>
      <c r="G50" s="61">
        <f>SUM(G11,G14,G15,G18,G19,G22:G25,G28,G29,G32,G35,G38,G41,G44,G47)</f>
        <v>75.5</v>
      </c>
      <c r="H50" s="61">
        <f>SUM(H11,H14,H15,H18,H19,H22:H25,H28,H29,H32,H35,H38,H41,H44,H47)</f>
        <v>2265</v>
      </c>
      <c r="I50" s="61"/>
      <c r="J50" s="61"/>
      <c r="K50" s="61"/>
      <c r="L50" s="61"/>
      <c r="M50" s="61"/>
      <c r="N50" s="33"/>
      <c r="O50" s="8"/>
      <c r="P50" s="30"/>
      <c r="Q50" s="33"/>
      <c r="R50" s="8"/>
      <c r="S50" s="34"/>
      <c r="T50" s="33"/>
      <c r="U50" s="67"/>
      <c r="V50" s="8"/>
      <c r="W50" s="30"/>
      <c r="X50" s="33"/>
      <c r="Y50" s="8"/>
      <c r="Z50" s="34"/>
      <c r="AA50" s="2">
        <f>G50*30</f>
        <v>2265</v>
      </c>
    </row>
    <row r="51" spans="1:28" ht="15.75" customHeight="1" thickBot="1">
      <c r="A51" s="828" t="s">
        <v>300</v>
      </c>
      <c r="B51" s="829"/>
      <c r="C51" s="8"/>
      <c r="D51" s="8"/>
      <c r="E51" s="8"/>
      <c r="F51" s="8"/>
      <c r="G51" s="61">
        <f>SUM(G12,G14,G16,G18,G20,G22,G23,G24,G26,G30,G33,G36,G39,G42,G45,G48)</f>
        <v>49</v>
      </c>
      <c r="H51" s="61">
        <f>SUM(H12,H14,H16,H18,H20,H22,H23,H24,H26,H30,H33,H36,H39,H42,H45,H48)</f>
        <v>1470</v>
      </c>
      <c r="I51" s="61"/>
      <c r="J51" s="61"/>
      <c r="K51" s="61"/>
      <c r="L51" s="61"/>
      <c r="M51" s="61"/>
      <c r="N51" s="33"/>
      <c r="O51" s="8"/>
      <c r="P51" s="30"/>
      <c r="Q51" s="33"/>
      <c r="R51" s="8"/>
      <c r="S51" s="34"/>
      <c r="T51" s="33"/>
      <c r="U51" s="67"/>
      <c r="V51" s="8"/>
      <c r="W51" s="30"/>
      <c r="X51" s="33"/>
      <c r="Y51" s="8"/>
      <c r="Z51" s="34"/>
      <c r="AA51" s="2">
        <f>G51*30</f>
        <v>1470</v>
      </c>
      <c r="AB51" s="350" t="e">
        <f>G26+#REF!+G30+G33+G36+G39+G42+#REF!+#REF!+G48+#REF!</f>
        <v>#REF!</v>
      </c>
    </row>
    <row r="52" spans="1:29" ht="16.5" customHeight="1" thickBot="1">
      <c r="A52" s="828" t="s">
        <v>72</v>
      </c>
      <c r="B52" s="829"/>
      <c r="C52" s="19"/>
      <c r="D52" s="19"/>
      <c r="E52" s="19"/>
      <c r="F52" s="19"/>
      <c r="G52" s="61">
        <f aca="true" t="shared" si="4" ref="G52:M52">SUM(G13,G17,G21,G27,G28,G31,G34,G37,G40,G43,G46,G49)</f>
        <v>26.5</v>
      </c>
      <c r="H52" s="61">
        <f t="shared" si="4"/>
        <v>795</v>
      </c>
      <c r="I52" s="537">
        <f t="shared" si="4"/>
        <v>400</v>
      </c>
      <c r="J52" s="537">
        <f t="shared" si="4"/>
        <v>218</v>
      </c>
      <c r="K52" s="537">
        <f t="shared" si="4"/>
        <v>64</v>
      </c>
      <c r="L52" s="537">
        <f t="shared" si="4"/>
        <v>118</v>
      </c>
      <c r="M52" s="537">
        <f t="shared" si="4"/>
        <v>395</v>
      </c>
      <c r="N52" s="39">
        <f aca="true" t="shared" si="5" ref="N52:S52">SUM(N11:N49)</f>
        <v>17</v>
      </c>
      <c r="O52" s="39">
        <f t="shared" si="5"/>
        <v>11</v>
      </c>
      <c r="P52" s="39">
        <f t="shared" si="5"/>
        <v>3</v>
      </c>
      <c r="Q52" s="39">
        <f t="shared" si="5"/>
        <v>0</v>
      </c>
      <c r="R52" s="39">
        <f t="shared" si="5"/>
        <v>0</v>
      </c>
      <c r="S52" s="39">
        <f t="shared" si="5"/>
        <v>2</v>
      </c>
      <c r="T52" s="90" t="e">
        <f aca="true" t="shared" si="6" ref="T52:Z52">SUM(T25:T49)</f>
        <v>#REF!</v>
      </c>
      <c r="U52" s="91" t="e">
        <f t="shared" si="6"/>
        <v>#REF!</v>
      </c>
      <c r="V52" s="91" t="e">
        <f t="shared" si="6"/>
        <v>#REF!</v>
      </c>
      <c r="W52" s="92" t="e">
        <f t="shared" si="6"/>
        <v>#REF!</v>
      </c>
      <c r="X52" s="39">
        <f t="shared" si="6"/>
        <v>0</v>
      </c>
      <c r="Y52" s="21">
        <f t="shared" si="6"/>
        <v>0</v>
      </c>
      <c r="Z52" s="40">
        <f t="shared" si="6"/>
        <v>0</v>
      </c>
      <c r="AA52" s="2">
        <f>G52*30</f>
        <v>795</v>
      </c>
      <c r="AB52" s="350" t="e">
        <f>G27+G28+G31+G34+G37+G40+G43+#REF!+G44+G49+#REF!</f>
        <v>#REF!</v>
      </c>
      <c r="AC52" s="2" t="e">
        <f>AB52*30</f>
        <v>#REF!</v>
      </c>
    </row>
    <row r="53" spans="1:25" s="143" customFormat="1" ht="18.75" customHeight="1" thickBot="1">
      <c r="A53" s="758" t="s">
        <v>288</v>
      </c>
      <c r="B53" s="728"/>
      <c r="C53" s="728"/>
      <c r="D53" s="728"/>
      <c r="E53" s="728"/>
      <c r="F53" s="728"/>
      <c r="G53" s="728"/>
      <c r="H53" s="728"/>
      <c r="I53" s="728"/>
      <c r="J53" s="728"/>
      <c r="K53" s="728"/>
      <c r="L53" s="728"/>
      <c r="M53" s="728"/>
      <c r="N53" s="728"/>
      <c r="O53" s="728"/>
      <c r="P53" s="728"/>
      <c r="Q53" s="728"/>
      <c r="R53" s="728"/>
      <c r="S53" s="728"/>
      <c r="T53" s="728"/>
      <c r="U53" s="728"/>
      <c r="V53" s="728"/>
      <c r="W53" s="728"/>
      <c r="X53" s="728"/>
      <c r="Y53" s="729"/>
    </row>
    <row r="54" spans="1:43" ht="15.75" customHeight="1">
      <c r="A54" s="184" t="s">
        <v>138</v>
      </c>
      <c r="B54" s="70" t="s">
        <v>59</v>
      </c>
      <c r="C54" s="4"/>
      <c r="D54" s="4"/>
      <c r="E54" s="4"/>
      <c r="F54" s="4"/>
      <c r="G54" s="5">
        <v>3</v>
      </c>
      <c r="H54" s="5">
        <f>G54*30</f>
        <v>90</v>
      </c>
      <c r="I54" s="4"/>
      <c r="J54" s="4"/>
      <c r="K54" s="4"/>
      <c r="L54" s="4"/>
      <c r="M54" s="27"/>
      <c r="N54" s="31"/>
      <c r="O54" s="4"/>
      <c r="P54" s="27"/>
      <c r="Q54" s="31"/>
      <c r="R54" s="4"/>
      <c r="S54" s="32"/>
      <c r="T54" s="203"/>
      <c r="U54" s="64"/>
      <c r="V54" s="4"/>
      <c r="W54" s="27"/>
      <c r="X54" s="31"/>
      <c r="Y54" s="4"/>
      <c r="Z54" s="32"/>
      <c r="AB54" s="2">
        <f>G54</f>
        <v>3</v>
      </c>
      <c r="AK54" s="358"/>
      <c r="AL54" s="352">
        <v>1</v>
      </c>
      <c r="AM54" s="352" t="s">
        <v>259</v>
      </c>
      <c r="AN54" s="352" t="s">
        <v>260</v>
      </c>
      <c r="AO54" s="352">
        <v>3</v>
      </c>
      <c r="AP54" s="352" t="s">
        <v>261</v>
      </c>
      <c r="AQ54" s="352" t="s">
        <v>262</v>
      </c>
    </row>
    <row r="55" spans="1:43" ht="15.75" customHeight="1">
      <c r="A55" s="184"/>
      <c r="B55" s="160" t="s">
        <v>299</v>
      </c>
      <c r="C55" s="4"/>
      <c r="D55" s="4"/>
      <c r="E55" s="4"/>
      <c r="F55" s="4"/>
      <c r="G55" s="5">
        <v>1</v>
      </c>
      <c r="H55" s="5">
        <f>G55*30</f>
        <v>30</v>
      </c>
      <c r="I55" s="4"/>
      <c r="J55" s="4"/>
      <c r="K55" s="4"/>
      <c r="L55" s="4"/>
      <c r="M55" s="27"/>
      <c r="N55" s="31"/>
      <c r="O55" s="4"/>
      <c r="P55" s="27"/>
      <c r="Q55" s="31"/>
      <c r="R55" s="4"/>
      <c r="S55" s="32"/>
      <c r="T55" s="203"/>
      <c r="U55" s="64"/>
      <c r="V55" s="4"/>
      <c r="W55" s="27"/>
      <c r="X55" s="31"/>
      <c r="Y55" s="4"/>
      <c r="Z55" s="32"/>
      <c r="AK55" s="358"/>
      <c r="AL55" s="352"/>
      <c r="AM55" s="352"/>
      <c r="AN55" s="352"/>
      <c r="AO55" s="352"/>
      <c r="AP55" s="352"/>
      <c r="AQ55" s="352"/>
    </row>
    <row r="56" spans="1:43" ht="15.75" customHeight="1">
      <c r="A56" s="184"/>
      <c r="B56" s="160" t="s">
        <v>34</v>
      </c>
      <c r="C56" s="4"/>
      <c r="D56" s="4" t="s">
        <v>260</v>
      </c>
      <c r="E56" s="4"/>
      <c r="F56" s="4"/>
      <c r="G56" s="5">
        <v>2</v>
      </c>
      <c r="H56" s="5">
        <f aca="true" t="shared" si="7" ref="H56:H118">G56*30</f>
        <v>60</v>
      </c>
      <c r="I56" s="4">
        <f>SUMPRODUCT(N56:S56,$N$7:$S$7)</f>
        <v>36</v>
      </c>
      <c r="J56" s="4">
        <v>18</v>
      </c>
      <c r="K56" s="4">
        <v>18</v>
      </c>
      <c r="L56" s="4"/>
      <c r="M56" s="27">
        <f>H56-I56</f>
        <v>24</v>
      </c>
      <c r="N56" s="31"/>
      <c r="O56" s="4"/>
      <c r="P56" s="27">
        <v>4</v>
      </c>
      <c r="Q56" s="31"/>
      <c r="R56" s="4"/>
      <c r="S56" s="32"/>
      <c r="T56" s="203"/>
      <c r="U56" s="64"/>
      <c r="V56" s="4"/>
      <c r="W56" s="27"/>
      <c r="X56" s="31"/>
      <c r="Y56" s="4"/>
      <c r="Z56" s="32"/>
      <c r="AK56" s="358"/>
      <c r="AL56" s="352"/>
      <c r="AM56" s="352"/>
      <c r="AN56" s="352"/>
      <c r="AO56" s="352"/>
      <c r="AP56" s="352"/>
      <c r="AQ56" s="352"/>
    </row>
    <row r="57" spans="1:43" ht="15.75" customHeight="1">
      <c r="A57" s="184" t="s">
        <v>140</v>
      </c>
      <c r="B57" s="70" t="s">
        <v>67</v>
      </c>
      <c r="C57" s="4"/>
      <c r="D57" s="4"/>
      <c r="E57" s="4"/>
      <c r="F57" s="4"/>
      <c r="G57" s="5">
        <v>3</v>
      </c>
      <c r="H57" s="5">
        <f t="shared" si="7"/>
        <v>90</v>
      </c>
      <c r="I57" s="4"/>
      <c r="J57" s="4"/>
      <c r="K57" s="4"/>
      <c r="L57" s="4"/>
      <c r="M57" s="27"/>
      <c r="N57" s="31"/>
      <c r="O57" s="4"/>
      <c r="P57" s="27"/>
      <c r="Q57" s="31"/>
      <c r="R57" s="4"/>
      <c r="S57" s="32"/>
      <c r="T57" s="31"/>
      <c r="U57" s="64"/>
      <c r="V57" s="4"/>
      <c r="W57" s="27"/>
      <c r="X57" s="31"/>
      <c r="Y57" s="4"/>
      <c r="Z57" s="32"/>
      <c r="AK57" s="358" t="s">
        <v>266</v>
      </c>
      <c r="AL57" s="358">
        <f aca="true" t="shared" si="8" ref="AL57:AQ57">COUNTIF($C54:$C112,AL54)</f>
        <v>1</v>
      </c>
      <c r="AM57" s="358">
        <f t="shared" si="8"/>
        <v>0</v>
      </c>
      <c r="AN57" s="358">
        <f t="shared" si="8"/>
        <v>2</v>
      </c>
      <c r="AO57" s="358">
        <f t="shared" si="8"/>
        <v>4</v>
      </c>
      <c r="AP57" s="358">
        <f t="shared" si="8"/>
        <v>1</v>
      </c>
      <c r="AQ57" s="358">
        <f t="shared" si="8"/>
        <v>2</v>
      </c>
    </row>
    <row r="58" spans="1:43" ht="15.75" customHeight="1">
      <c r="A58" s="184"/>
      <c r="B58" s="160" t="s">
        <v>299</v>
      </c>
      <c r="C58" s="4"/>
      <c r="D58" s="4"/>
      <c r="E58" s="4"/>
      <c r="F58" s="4"/>
      <c r="G58" s="5">
        <v>1.5</v>
      </c>
      <c r="H58" s="5">
        <f t="shared" si="7"/>
        <v>45</v>
      </c>
      <c r="I58" s="4"/>
      <c r="J58" s="4"/>
      <c r="K58" s="4"/>
      <c r="L58" s="4"/>
      <c r="M58" s="27"/>
      <c r="N58" s="31"/>
      <c r="O58" s="4"/>
      <c r="P58" s="27"/>
      <c r="Q58" s="31"/>
      <c r="R58" s="4"/>
      <c r="S58" s="32"/>
      <c r="T58" s="31"/>
      <c r="U58" s="64"/>
      <c r="V58" s="4"/>
      <c r="W58" s="27"/>
      <c r="X58" s="31"/>
      <c r="Y58" s="4"/>
      <c r="Z58" s="32"/>
      <c r="AK58" s="192" t="s">
        <v>267</v>
      </c>
      <c r="AL58" s="358">
        <f aca="true" t="shared" si="9" ref="AL58:AQ58">COUNTIF($D54:$D112,AL54)</f>
        <v>1</v>
      </c>
      <c r="AM58" s="358">
        <f t="shared" si="9"/>
        <v>3</v>
      </c>
      <c r="AN58" s="358">
        <f t="shared" si="9"/>
        <v>2</v>
      </c>
      <c r="AO58" s="358">
        <f t="shared" si="9"/>
        <v>2</v>
      </c>
      <c r="AP58" s="358">
        <f t="shared" si="9"/>
        <v>0</v>
      </c>
      <c r="AQ58" s="358">
        <f t="shared" si="9"/>
        <v>1</v>
      </c>
    </row>
    <row r="59" spans="1:43" ht="15.75" customHeight="1">
      <c r="A59" s="184"/>
      <c r="B59" s="160" t="s">
        <v>34</v>
      </c>
      <c r="C59" s="4"/>
      <c r="D59" s="4">
        <v>3</v>
      </c>
      <c r="E59" s="4"/>
      <c r="F59" s="4"/>
      <c r="G59" s="5">
        <v>1.5</v>
      </c>
      <c r="H59" s="5">
        <f t="shared" si="7"/>
        <v>45</v>
      </c>
      <c r="I59" s="4">
        <f>SUMPRODUCT(N59:S59,$N$7:$S$7)</f>
        <v>30</v>
      </c>
      <c r="J59" s="4">
        <v>15</v>
      </c>
      <c r="K59" s="4">
        <v>15</v>
      </c>
      <c r="L59" s="4"/>
      <c r="M59" s="27">
        <f>H59-I59</f>
        <v>15</v>
      </c>
      <c r="N59" s="31"/>
      <c r="O59" s="4"/>
      <c r="P59" s="27"/>
      <c r="Q59" s="31">
        <v>2</v>
      </c>
      <c r="R59" s="4"/>
      <c r="S59" s="32"/>
      <c r="T59" s="31"/>
      <c r="U59" s="64"/>
      <c r="V59" s="4"/>
      <c r="W59" s="27"/>
      <c r="X59" s="31" t="e">
        <f>$G59/#REF!</f>
        <v>#REF!</v>
      </c>
      <c r="Y59" s="4"/>
      <c r="Z59" s="32"/>
      <c r="AB59" s="2">
        <f>G59</f>
        <v>1.5</v>
      </c>
      <c r="AK59" s="192" t="s">
        <v>268</v>
      </c>
      <c r="AL59" s="358">
        <f aca="true" t="shared" si="10" ref="AL59:AQ59">COUNTIF($E54:$E112,AL54)</f>
        <v>0</v>
      </c>
      <c r="AM59" s="358">
        <f t="shared" si="10"/>
        <v>0</v>
      </c>
      <c r="AN59" s="358">
        <f t="shared" si="10"/>
        <v>0</v>
      </c>
      <c r="AO59" s="358">
        <f t="shared" si="10"/>
        <v>0</v>
      </c>
      <c r="AP59" s="358">
        <f t="shared" si="10"/>
        <v>0</v>
      </c>
      <c r="AQ59" s="358">
        <f t="shared" si="10"/>
        <v>0</v>
      </c>
    </row>
    <row r="60" spans="1:43" ht="15.75" customHeight="1">
      <c r="A60" s="184" t="s">
        <v>141</v>
      </c>
      <c r="B60" s="70" t="s">
        <v>60</v>
      </c>
      <c r="C60" s="4"/>
      <c r="D60" s="4"/>
      <c r="E60" s="4"/>
      <c r="F60" s="4"/>
      <c r="G60" s="5">
        <v>6</v>
      </c>
      <c r="H60" s="5">
        <f t="shared" si="7"/>
        <v>180</v>
      </c>
      <c r="I60" s="4"/>
      <c r="J60" s="4"/>
      <c r="K60" s="4"/>
      <c r="L60" s="4"/>
      <c r="M60" s="27"/>
      <c r="N60" s="31"/>
      <c r="O60" s="4"/>
      <c r="P60" s="27"/>
      <c r="Q60" s="31"/>
      <c r="R60" s="4"/>
      <c r="S60" s="32"/>
      <c r="T60" s="82" t="e">
        <f>$G60/#REF!</f>
        <v>#REF!</v>
      </c>
      <c r="U60" s="64"/>
      <c r="V60" s="4"/>
      <c r="W60" s="27"/>
      <c r="X60" s="31"/>
      <c r="Y60" s="4"/>
      <c r="Z60" s="32"/>
      <c r="AK60" s="192" t="s">
        <v>269</v>
      </c>
      <c r="AL60" s="358">
        <f aca="true" t="shared" si="11" ref="AL60:AQ60">COUNTIF($F54:$F112,AL54)</f>
        <v>0</v>
      </c>
      <c r="AM60" s="358">
        <f t="shared" si="11"/>
        <v>0</v>
      </c>
      <c r="AN60" s="358">
        <f t="shared" si="11"/>
        <v>1</v>
      </c>
      <c r="AO60" s="358">
        <f t="shared" si="11"/>
        <v>1</v>
      </c>
      <c r="AP60" s="358">
        <f t="shared" si="11"/>
        <v>1</v>
      </c>
      <c r="AQ60" s="358">
        <f t="shared" si="11"/>
        <v>0</v>
      </c>
    </row>
    <row r="61" spans="1:26" ht="15.75" customHeight="1">
      <c r="A61" s="184"/>
      <c r="B61" s="160" t="s">
        <v>299</v>
      </c>
      <c r="C61" s="4"/>
      <c r="D61" s="4"/>
      <c r="E61" s="4"/>
      <c r="F61" s="4"/>
      <c r="G61" s="5">
        <v>3</v>
      </c>
      <c r="H61" s="5">
        <f t="shared" si="7"/>
        <v>90</v>
      </c>
      <c r="I61" s="4"/>
      <c r="J61" s="4"/>
      <c r="K61" s="4"/>
      <c r="L61" s="4"/>
      <c r="M61" s="27"/>
      <c r="N61" s="31"/>
      <c r="O61" s="4"/>
      <c r="P61" s="27"/>
      <c r="Q61" s="31"/>
      <c r="R61" s="4"/>
      <c r="S61" s="32"/>
      <c r="T61" s="203"/>
      <c r="U61" s="64"/>
      <c r="V61" s="4"/>
      <c r="W61" s="27"/>
      <c r="X61" s="31"/>
      <c r="Y61" s="4"/>
      <c r="Z61" s="32"/>
    </row>
    <row r="62" spans="1:28" ht="15.75" customHeight="1">
      <c r="A62" s="184"/>
      <c r="B62" s="160" t="s">
        <v>34</v>
      </c>
      <c r="C62" s="4"/>
      <c r="D62" s="4">
        <v>1</v>
      </c>
      <c r="E62" s="4"/>
      <c r="F62" s="4"/>
      <c r="G62" s="5">
        <v>3</v>
      </c>
      <c r="H62" s="5">
        <f t="shared" si="7"/>
        <v>90</v>
      </c>
      <c r="I62" s="4">
        <f>J62+K62</f>
        <v>30</v>
      </c>
      <c r="J62" s="4">
        <v>15</v>
      </c>
      <c r="K62" s="4">
        <v>15</v>
      </c>
      <c r="L62" s="4"/>
      <c r="M62" s="27">
        <f>H62-I62</f>
        <v>60</v>
      </c>
      <c r="N62" s="31">
        <v>2</v>
      </c>
      <c r="O62" s="4"/>
      <c r="P62" s="27"/>
      <c r="Q62" s="31"/>
      <c r="R62" s="4"/>
      <c r="S62" s="32"/>
      <c r="T62" s="203"/>
      <c r="U62" s="64"/>
      <c r="V62" s="4"/>
      <c r="W62" s="27"/>
      <c r="X62" s="31"/>
      <c r="Y62" s="4"/>
      <c r="Z62" s="32"/>
      <c r="AB62" s="2">
        <f>G62</f>
        <v>3</v>
      </c>
    </row>
    <row r="63" spans="1:26" ht="15.75" customHeight="1">
      <c r="A63" s="184" t="s">
        <v>143</v>
      </c>
      <c r="B63" s="70" t="s">
        <v>301</v>
      </c>
      <c r="C63" s="4"/>
      <c r="D63" s="4"/>
      <c r="E63" s="4"/>
      <c r="F63" s="4"/>
      <c r="G63" s="5">
        <v>3</v>
      </c>
      <c r="H63" s="5">
        <f t="shared" si="7"/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64"/>
      <c r="V63" s="4"/>
      <c r="W63" s="27"/>
      <c r="X63" s="31"/>
      <c r="Y63" s="4"/>
      <c r="Z63" s="32"/>
    </row>
    <row r="64" spans="1:26" ht="15.75" customHeight="1">
      <c r="A64" s="184" t="s">
        <v>143</v>
      </c>
      <c r="B64" s="70" t="s">
        <v>46</v>
      </c>
      <c r="C64" s="4"/>
      <c r="D64" s="4"/>
      <c r="E64" s="4"/>
      <c r="F64" s="4"/>
      <c r="G64" s="5">
        <v>3</v>
      </c>
      <c r="H64" s="5">
        <f t="shared" si="7"/>
        <v>90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64"/>
      <c r="V64" s="4"/>
      <c r="W64" s="27"/>
      <c r="X64" s="31"/>
      <c r="Y64" s="4"/>
      <c r="Z64" s="32"/>
    </row>
    <row r="65" spans="1:26" ht="15.75" customHeight="1">
      <c r="A65" s="184"/>
      <c r="B65" s="160" t="s">
        <v>299</v>
      </c>
      <c r="C65" s="4"/>
      <c r="D65" s="4"/>
      <c r="E65" s="4"/>
      <c r="F65" s="4"/>
      <c r="G65" s="5">
        <v>1</v>
      </c>
      <c r="H65" s="5">
        <f t="shared" si="7"/>
        <v>30</v>
      </c>
      <c r="I65" s="4"/>
      <c r="J65" s="4"/>
      <c r="K65" s="4"/>
      <c r="L65" s="4"/>
      <c r="M65" s="27"/>
      <c r="N65" s="31"/>
      <c r="O65" s="4"/>
      <c r="P65" s="27"/>
      <c r="Q65" s="31"/>
      <c r="R65" s="4"/>
      <c r="S65" s="32"/>
      <c r="T65" s="31"/>
      <c r="U65" s="64"/>
      <c r="V65" s="4"/>
      <c r="W65" s="27"/>
      <c r="X65" s="31"/>
      <c r="Y65" s="4"/>
      <c r="Z65" s="32"/>
    </row>
    <row r="66" spans="1:26" ht="15.75" customHeight="1">
      <c r="A66" s="184"/>
      <c r="B66" s="160" t="s">
        <v>34</v>
      </c>
      <c r="C66" s="4"/>
      <c r="D66" s="4" t="s">
        <v>260</v>
      </c>
      <c r="E66" s="4"/>
      <c r="F66" s="4"/>
      <c r="G66" s="5">
        <v>2</v>
      </c>
      <c r="H66" s="5">
        <f t="shared" si="7"/>
        <v>60</v>
      </c>
      <c r="I66" s="4">
        <v>30</v>
      </c>
      <c r="J66" s="4">
        <v>20</v>
      </c>
      <c r="K66" s="4"/>
      <c r="L66" s="4">
        <v>10</v>
      </c>
      <c r="M66" s="27">
        <f>H66-I66</f>
        <v>30</v>
      </c>
      <c r="N66" s="31"/>
      <c r="O66" s="4"/>
      <c r="P66" s="27">
        <v>3</v>
      </c>
      <c r="Q66" s="31"/>
      <c r="R66" s="4"/>
      <c r="S66" s="32"/>
      <c r="T66" s="31"/>
      <c r="U66" s="64"/>
      <c r="V66" s="4"/>
      <c r="W66" s="27"/>
      <c r="X66" s="31"/>
      <c r="Y66" s="4"/>
      <c r="Z66" s="32"/>
    </row>
    <row r="67" spans="1:26" ht="15.75" customHeight="1">
      <c r="A67" s="184" t="s">
        <v>143</v>
      </c>
      <c r="B67" s="70" t="s">
        <v>272</v>
      </c>
      <c r="C67" s="4"/>
      <c r="D67" s="4" t="s">
        <v>259</v>
      </c>
      <c r="E67" s="4"/>
      <c r="F67" s="4"/>
      <c r="G67" s="5">
        <v>3</v>
      </c>
      <c r="H67" s="5">
        <f t="shared" si="7"/>
        <v>90</v>
      </c>
      <c r="I67" s="4">
        <f>J67+K67</f>
        <v>30</v>
      </c>
      <c r="J67" s="4">
        <v>10</v>
      </c>
      <c r="K67" s="4">
        <v>20</v>
      </c>
      <c r="L67" s="4"/>
      <c r="M67" s="27">
        <f>H67-I67</f>
        <v>60</v>
      </c>
      <c r="N67" s="31"/>
      <c r="O67" s="4">
        <v>3</v>
      </c>
      <c r="P67" s="27"/>
      <c r="Q67" s="31"/>
      <c r="R67" s="4"/>
      <c r="S67" s="32"/>
      <c r="T67" s="31"/>
      <c r="U67" s="64"/>
      <c r="V67" s="4"/>
      <c r="W67" s="27"/>
      <c r="X67" s="31"/>
      <c r="Y67" s="4"/>
      <c r="Z67" s="32"/>
    </row>
    <row r="68" spans="1:26" ht="15.75" customHeight="1">
      <c r="A68" s="184" t="s">
        <v>143</v>
      </c>
      <c r="B68" s="70" t="s">
        <v>49</v>
      </c>
      <c r="C68" s="4"/>
      <c r="D68" s="4"/>
      <c r="E68" s="4"/>
      <c r="F68" s="4"/>
      <c r="G68" s="4">
        <v>4</v>
      </c>
      <c r="H68" s="5">
        <f t="shared" si="7"/>
        <v>120</v>
      </c>
      <c r="I68" s="4"/>
      <c r="J68" s="4"/>
      <c r="K68" s="4"/>
      <c r="L68" s="4"/>
      <c r="M68" s="32"/>
      <c r="N68" s="31"/>
      <c r="O68" s="4"/>
      <c r="P68" s="32"/>
      <c r="Q68" s="64"/>
      <c r="R68" s="4"/>
      <c r="S68" s="32"/>
      <c r="T68" s="31"/>
      <c r="U68" s="64"/>
      <c r="V68" s="4"/>
      <c r="W68" s="27"/>
      <c r="X68" s="31"/>
      <c r="Y68" s="4"/>
      <c r="Z68" s="32"/>
    </row>
    <row r="69" spans="1:26" ht="15.75" customHeight="1">
      <c r="A69" s="31"/>
      <c r="B69" s="160" t="s">
        <v>299</v>
      </c>
      <c r="C69" s="4"/>
      <c r="D69" s="4"/>
      <c r="E69" s="4"/>
      <c r="F69" s="4"/>
      <c r="G69" s="4">
        <v>2.5</v>
      </c>
      <c r="H69" s="5">
        <f t="shared" si="7"/>
        <v>75</v>
      </c>
      <c r="I69" s="4"/>
      <c r="J69" s="4"/>
      <c r="K69" s="4"/>
      <c r="L69" s="4"/>
      <c r="M69" s="32"/>
      <c r="N69" s="31"/>
      <c r="O69" s="4"/>
      <c r="P69" s="32"/>
      <c r="Q69" s="64"/>
      <c r="R69" s="4"/>
      <c r="S69" s="32"/>
      <c r="T69" s="31"/>
      <c r="U69" s="64"/>
      <c r="V69" s="4"/>
      <c r="W69" s="27"/>
      <c r="X69" s="31"/>
      <c r="Y69" s="4"/>
      <c r="Z69" s="32"/>
    </row>
    <row r="70" spans="1:26" ht="15.75" customHeight="1">
      <c r="A70" s="183"/>
      <c r="B70" s="160" t="s">
        <v>34</v>
      </c>
      <c r="C70" s="4"/>
      <c r="D70" s="4" t="s">
        <v>259</v>
      </c>
      <c r="E70" s="4"/>
      <c r="F70" s="4"/>
      <c r="G70" s="4">
        <v>1.5</v>
      </c>
      <c r="H70" s="5">
        <f t="shared" si="7"/>
        <v>45</v>
      </c>
      <c r="I70" s="4">
        <f>SUMPRODUCT(N70:S70,$N$7:$S$7)</f>
        <v>27</v>
      </c>
      <c r="J70" s="4">
        <v>18</v>
      </c>
      <c r="K70" s="4">
        <v>9</v>
      </c>
      <c r="L70" s="4"/>
      <c r="M70" s="32">
        <f>H70-I70</f>
        <v>18</v>
      </c>
      <c r="N70" s="31"/>
      <c r="O70" s="4">
        <v>3</v>
      </c>
      <c r="P70" s="32"/>
      <c r="Q70" s="64"/>
      <c r="R70" s="4"/>
      <c r="S70" s="32"/>
      <c r="T70" s="31"/>
      <c r="U70" s="64"/>
      <c r="V70" s="4"/>
      <c r="W70" s="27"/>
      <c r="X70" s="31"/>
      <c r="Y70" s="4"/>
      <c r="Z70" s="32"/>
    </row>
    <row r="71" spans="1:26" ht="15.75" customHeight="1">
      <c r="A71" s="184" t="s">
        <v>145</v>
      </c>
      <c r="B71" s="70" t="s">
        <v>64</v>
      </c>
      <c r="C71" s="4"/>
      <c r="D71" s="4"/>
      <c r="E71" s="4"/>
      <c r="F71" s="4"/>
      <c r="G71" s="5">
        <f>SUM(G72:G75)</f>
        <v>7</v>
      </c>
      <c r="H71" s="5">
        <f t="shared" si="7"/>
        <v>210</v>
      </c>
      <c r="I71" s="26"/>
      <c r="J71" s="26"/>
      <c r="K71" s="26"/>
      <c r="L71" s="26"/>
      <c r="M71" s="41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3"/>
      <c r="B72" s="160" t="s">
        <v>299</v>
      </c>
      <c r="C72" s="4"/>
      <c r="D72" s="4"/>
      <c r="E72" s="4"/>
      <c r="F72" s="4"/>
      <c r="G72" s="5">
        <v>2</v>
      </c>
      <c r="H72" s="5">
        <f t="shared" si="7"/>
        <v>60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8" ht="15.75" customHeight="1">
      <c r="A73" s="184"/>
      <c r="B73" s="160" t="s">
        <v>34</v>
      </c>
      <c r="C73" s="4"/>
      <c r="D73" s="4" t="s">
        <v>259</v>
      </c>
      <c r="E73" s="4"/>
      <c r="F73" s="4"/>
      <c r="G73" s="5">
        <v>1.5</v>
      </c>
      <c r="H73" s="5">
        <f t="shared" si="7"/>
        <v>45</v>
      </c>
      <c r="I73" s="4">
        <f>SUMPRODUCT(N73:S73,$N$7:$S$7)</f>
        <v>27</v>
      </c>
      <c r="J73" s="4">
        <v>18</v>
      </c>
      <c r="K73" s="4">
        <v>9</v>
      </c>
      <c r="L73" s="4"/>
      <c r="M73" s="27">
        <f>H73-I73</f>
        <v>18</v>
      </c>
      <c r="N73" s="31"/>
      <c r="O73" s="4">
        <v>3</v>
      </c>
      <c r="P73" s="27"/>
      <c r="Q73" s="31"/>
      <c r="R73" s="4"/>
      <c r="S73" s="32"/>
      <c r="T73" s="31"/>
      <c r="U73" s="64"/>
      <c r="V73" s="82" t="e">
        <f>$G73/#REF!</f>
        <v>#REF!</v>
      </c>
      <c r="W73" s="27"/>
      <c r="X73" s="31"/>
      <c r="Y73" s="4"/>
      <c r="Z73" s="32"/>
      <c r="AB73" s="2">
        <f>G73</f>
        <v>1.5</v>
      </c>
    </row>
    <row r="74" spans="1:28" ht="15.75" customHeight="1">
      <c r="A74" s="184"/>
      <c r="B74" s="160" t="s">
        <v>34</v>
      </c>
      <c r="C74" s="4" t="s">
        <v>260</v>
      </c>
      <c r="D74" s="4"/>
      <c r="E74" s="4"/>
      <c r="F74" s="4"/>
      <c r="G74" s="5">
        <v>2</v>
      </c>
      <c r="H74" s="5">
        <f t="shared" si="7"/>
        <v>60</v>
      </c>
      <c r="I74" s="4">
        <f>SUMPRODUCT(N74:S74,$N$7:$S$7)</f>
        <v>36</v>
      </c>
      <c r="J74" s="4">
        <v>18</v>
      </c>
      <c r="K74" s="4">
        <v>18</v>
      </c>
      <c r="L74" s="4"/>
      <c r="M74" s="27">
        <f>H74-I74</f>
        <v>24</v>
      </c>
      <c r="N74" s="31"/>
      <c r="O74" s="4"/>
      <c r="P74" s="27">
        <v>4</v>
      </c>
      <c r="Q74" s="31"/>
      <c r="R74" s="4"/>
      <c r="S74" s="32"/>
      <c r="T74" s="31"/>
      <c r="U74" s="64"/>
      <c r="V74" s="4"/>
      <c r="W74" s="82" t="e">
        <f>$G74/#REF!</f>
        <v>#REF!</v>
      </c>
      <c r="X74" s="31"/>
      <c r="Y74" s="4"/>
      <c r="Z74" s="32"/>
      <c r="AB74" s="2">
        <f>G74</f>
        <v>2</v>
      </c>
    </row>
    <row r="75" spans="1:28" ht="15.75" customHeight="1">
      <c r="A75" s="184"/>
      <c r="B75" s="160" t="s">
        <v>254</v>
      </c>
      <c r="C75" s="4"/>
      <c r="D75" s="4"/>
      <c r="E75" s="4"/>
      <c r="F75" s="4" t="s">
        <v>260</v>
      </c>
      <c r="G75" s="5">
        <v>1.5</v>
      </c>
      <c r="H75" s="5">
        <f t="shared" si="7"/>
        <v>45</v>
      </c>
      <c r="I75" s="4">
        <f>SUMPRODUCT(N75:S75,$N$7:$S$7)</f>
        <v>18</v>
      </c>
      <c r="J75" s="4"/>
      <c r="K75" s="4"/>
      <c r="L75" s="4">
        <v>18</v>
      </c>
      <c r="M75" s="27">
        <f>H75-I75</f>
        <v>27</v>
      </c>
      <c r="N75" s="31"/>
      <c r="O75" s="4"/>
      <c r="P75" s="27">
        <v>2</v>
      </c>
      <c r="Q75" s="31"/>
      <c r="R75" s="4"/>
      <c r="S75" s="32"/>
      <c r="T75" s="31"/>
      <c r="U75" s="64"/>
      <c r="V75" s="4"/>
      <c r="W75" s="82" t="e">
        <f>$G75/#REF!</f>
        <v>#REF!</v>
      </c>
      <c r="X75" s="31"/>
      <c r="Y75" s="4"/>
      <c r="Z75" s="32"/>
      <c r="AB75" s="2">
        <f>G75</f>
        <v>1.5</v>
      </c>
    </row>
    <row r="76" spans="1:26" ht="15.75" customHeight="1">
      <c r="A76" s="191" t="s">
        <v>147</v>
      </c>
      <c r="B76" s="70" t="s">
        <v>68</v>
      </c>
      <c r="C76" s="4"/>
      <c r="D76" s="4"/>
      <c r="E76" s="4"/>
      <c r="F76" s="4"/>
      <c r="G76" s="5">
        <v>4</v>
      </c>
      <c r="H76" s="5">
        <f t="shared" si="7"/>
        <v>120</v>
      </c>
      <c r="I76" s="4"/>
      <c r="J76" s="4"/>
      <c r="K76" s="4"/>
      <c r="L76" s="4"/>
      <c r="M76" s="27"/>
      <c r="N76" s="31"/>
      <c r="O76" s="4"/>
      <c r="P76" s="27"/>
      <c r="Q76" s="31"/>
      <c r="R76" s="4"/>
      <c r="S76" s="32"/>
      <c r="T76" s="31"/>
      <c r="U76" s="64"/>
      <c r="V76" s="4"/>
      <c r="W76" s="27"/>
      <c r="X76" s="31"/>
      <c r="Y76" s="4"/>
      <c r="Z76" s="32"/>
    </row>
    <row r="77" spans="1:26" ht="15.75" customHeight="1">
      <c r="A77" s="174"/>
      <c r="B77" s="160" t="s">
        <v>299</v>
      </c>
      <c r="C77" s="4"/>
      <c r="D77" s="4"/>
      <c r="E77" s="4"/>
      <c r="F77" s="4"/>
      <c r="G77" s="5">
        <v>2</v>
      </c>
      <c r="H77" s="5">
        <f t="shared" si="7"/>
        <v>60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8" ht="15.75" customHeight="1">
      <c r="A78" s="174"/>
      <c r="B78" s="160" t="s">
        <v>34</v>
      </c>
      <c r="C78" s="4">
        <v>3</v>
      </c>
      <c r="D78" s="4"/>
      <c r="E78" s="4"/>
      <c r="F78" s="4"/>
      <c r="G78" s="5">
        <v>2</v>
      </c>
      <c r="H78" s="5">
        <f t="shared" si="7"/>
        <v>60</v>
      </c>
      <c r="I78" s="4">
        <f>SUMPRODUCT(N78:S78,$N$7:$S$7)</f>
        <v>45</v>
      </c>
      <c r="J78" s="4">
        <v>30</v>
      </c>
      <c r="K78" s="4">
        <v>15</v>
      </c>
      <c r="L78" s="4"/>
      <c r="M78" s="27">
        <f>H78-I78</f>
        <v>15</v>
      </c>
      <c r="N78" s="31"/>
      <c r="O78" s="4"/>
      <c r="P78" s="27"/>
      <c r="Q78" s="31">
        <v>3</v>
      </c>
      <c r="R78" s="4"/>
      <c r="S78" s="32"/>
      <c r="T78" s="31"/>
      <c r="U78" s="64"/>
      <c r="V78" s="4"/>
      <c r="W78" s="27"/>
      <c r="X78" s="31"/>
      <c r="Y78" s="82" t="e">
        <f>$G78/#REF!</f>
        <v>#REF!</v>
      </c>
      <c r="Z78" s="32"/>
      <c r="AB78" s="2">
        <f>G78</f>
        <v>2</v>
      </c>
    </row>
    <row r="79" spans="1:26" ht="15.75" customHeight="1">
      <c r="A79" s="174" t="s">
        <v>149</v>
      </c>
      <c r="B79" s="70" t="s">
        <v>66</v>
      </c>
      <c r="C79" s="4"/>
      <c r="D79" s="4"/>
      <c r="E79" s="4"/>
      <c r="F79" s="4"/>
      <c r="G79" s="5">
        <f>SUM(G80:G82)</f>
        <v>5.5</v>
      </c>
      <c r="H79" s="5">
        <f t="shared" si="7"/>
        <v>165</v>
      </c>
      <c r="I79" s="26"/>
      <c r="J79" s="26"/>
      <c r="K79" s="26"/>
      <c r="L79" s="26"/>
      <c r="M79" s="41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538"/>
      <c r="B80" s="160" t="s">
        <v>299</v>
      </c>
      <c r="C80" s="4"/>
      <c r="D80" s="4"/>
      <c r="E80" s="4"/>
      <c r="F80" s="4"/>
      <c r="G80" s="5">
        <v>2</v>
      </c>
      <c r="H80" s="5">
        <f t="shared" si="7"/>
        <v>60</v>
      </c>
      <c r="I80" s="4"/>
      <c r="J80" s="4"/>
      <c r="K80" s="4"/>
      <c r="L80" s="4"/>
      <c r="M80" s="27"/>
      <c r="N80" s="31"/>
      <c r="O80" s="4"/>
      <c r="P80" s="27"/>
      <c r="Q80" s="31"/>
      <c r="R80" s="4"/>
      <c r="S80" s="32"/>
      <c r="T80" s="31"/>
      <c r="U80" s="64"/>
      <c r="V80" s="4"/>
      <c r="W80" s="27"/>
      <c r="X80" s="31"/>
      <c r="Y80" s="4"/>
      <c r="Z80" s="32"/>
    </row>
    <row r="81" spans="1:28" ht="15.75" customHeight="1">
      <c r="A81" s="174"/>
      <c r="B81" s="160" t="s">
        <v>34</v>
      </c>
      <c r="C81" s="4"/>
      <c r="D81" s="4">
        <v>3</v>
      </c>
      <c r="E81" s="4"/>
      <c r="F81" s="4"/>
      <c r="G81" s="5">
        <v>2</v>
      </c>
      <c r="H81" s="5">
        <f t="shared" si="7"/>
        <v>60</v>
      </c>
      <c r="I81" s="4">
        <f>SUMPRODUCT(N81:S81,$N$7:$S$7)</f>
        <v>45</v>
      </c>
      <c r="J81" s="4">
        <v>30</v>
      </c>
      <c r="K81" s="4">
        <v>15</v>
      </c>
      <c r="L81" s="4"/>
      <c r="M81" s="27">
        <f>H81-I81</f>
        <v>15</v>
      </c>
      <c r="N81" s="31"/>
      <c r="O81" s="4"/>
      <c r="P81" s="27"/>
      <c r="Q81" s="31">
        <v>3</v>
      </c>
      <c r="R81" s="4"/>
      <c r="S81" s="32"/>
      <c r="T81" s="31"/>
      <c r="U81" s="64"/>
      <c r="V81" s="4"/>
      <c r="W81" s="27"/>
      <c r="X81" s="31" t="e">
        <f>$G81/#REF!</f>
        <v>#REF!</v>
      </c>
      <c r="Y81" s="4"/>
      <c r="Z81" s="32"/>
      <c r="AB81" s="2">
        <f>G81</f>
        <v>2</v>
      </c>
    </row>
    <row r="82" spans="1:28" ht="15.75" customHeight="1">
      <c r="A82" s="174"/>
      <c r="B82" s="160" t="s">
        <v>254</v>
      </c>
      <c r="C82" s="4"/>
      <c r="D82" s="4"/>
      <c r="E82" s="4"/>
      <c r="F82" s="4" t="s">
        <v>261</v>
      </c>
      <c r="G82" s="5">
        <v>1.5</v>
      </c>
      <c r="H82" s="5">
        <f t="shared" si="7"/>
        <v>45</v>
      </c>
      <c r="I82" s="4">
        <f>SUMPRODUCT(N82:S82,$N$7:$S$7)</f>
        <v>18</v>
      </c>
      <c r="J82" s="4"/>
      <c r="K82" s="4"/>
      <c r="L82" s="4">
        <v>18</v>
      </c>
      <c r="M82" s="27">
        <f>H82-I82</f>
        <v>27</v>
      </c>
      <c r="N82" s="31"/>
      <c r="O82" s="4"/>
      <c r="P82" s="27"/>
      <c r="Q82" s="31"/>
      <c r="R82" s="4">
        <v>2</v>
      </c>
      <c r="S82" s="32"/>
      <c r="T82" s="31"/>
      <c r="U82" s="64"/>
      <c r="V82" s="4"/>
      <c r="W82" s="27"/>
      <c r="X82" s="31"/>
      <c r="Y82" s="82" t="e">
        <f>$G82/#REF!</f>
        <v>#REF!</v>
      </c>
      <c r="Z82" s="32"/>
      <c r="AB82" s="2">
        <f>G82</f>
        <v>1.5</v>
      </c>
    </row>
    <row r="83" spans="1:26" ht="15.75" customHeight="1">
      <c r="A83" s="174" t="s">
        <v>151</v>
      </c>
      <c r="B83" s="70" t="s">
        <v>36</v>
      </c>
      <c r="C83" s="4"/>
      <c r="D83" s="4"/>
      <c r="E83" s="4"/>
      <c r="F83" s="4"/>
      <c r="G83" s="5">
        <f>SUM(G84:G86)</f>
        <v>9</v>
      </c>
      <c r="H83" s="5">
        <f t="shared" si="7"/>
        <v>270</v>
      </c>
      <c r="I83" s="26"/>
      <c r="J83" s="26"/>
      <c r="K83" s="26"/>
      <c r="L83" s="26"/>
      <c r="M83" s="41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174"/>
      <c r="B84" s="160" t="s">
        <v>299</v>
      </c>
      <c r="C84" s="4"/>
      <c r="D84" s="4"/>
      <c r="E84" s="4"/>
      <c r="F84" s="4"/>
      <c r="G84" s="5">
        <v>2.5</v>
      </c>
      <c r="H84" s="5">
        <f t="shared" si="7"/>
        <v>75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8" ht="15.75" customHeight="1">
      <c r="A85" s="174"/>
      <c r="B85" s="160" t="s">
        <v>34</v>
      </c>
      <c r="C85" s="4" t="s">
        <v>260</v>
      </c>
      <c r="D85" s="4"/>
      <c r="E85" s="4"/>
      <c r="F85" s="4"/>
      <c r="G85" s="5">
        <v>5</v>
      </c>
      <c r="H85" s="5">
        <f t="shared" si="7"/>
        <v>150</v>
      </c>
      <c r="I85" s="4">
        <f>SUMPRODUCT(N85:S85,$N$7:$S$7)</f>
        <v>72</v>
      </c>
      <c r="J85" s="4">
        <v>36</v>
      </c>
      <c r="K85" s="4">
        <v>36</v>
      </c>
      <c r="L85" s="4"/>
      <c r="M85" s="27">
        <f>H85-I85</f>
        <v>78</v>
      </c>
      <c r="N85" s="31"/>
      <c r="O85" s="4">
        <v>6</v>
      </c>
      <c r="P85" s="27">
        <v>2</v>
      </c>
      <c r="Q85" s="31"/>
      <c r="R85" s="4"/>
      <c r="S85" s="32"/>
      <c r="T85" s="31"/>
      <c r="U85" s="64"/>
      <c r="V85" s="4"/>
      <c r="W85" s="82" t="e">
        <f>$G85/#REF!</f>
        <v>#REF!</v>
      </c>
      <c r="X85" s="31"/>
      <c r="Y85" s="4"/>
      <c r="Z85" s="32"/>
      <c r="AB85" s="2">
        <f>G85</f>
        <v>5</v>
      </c>
    </row>
    <row r="86" spans="1:28" ht="15.75" customHeight="1">
      <c r="A86" s="186"/>
      <c r="B86" s="160" t="s">
        <v>254</v>
      </c>
      <c r="C86" s="4"/>
      <c r="D86" s="4"/>
      <c r="E86" s="4"/>
      <c r="F86" s="4">
        <v>3</v>
      </c>
      <c r="G86" s="5">
        <v>1.5</v>
      </c>
      <c r="H86" s="5">
        <f t="shared" si="7"/>
        <v>45</v>
      </c>
      <c r="I86" s="4">
        <f>SUMPRODUCT(N86:S86,$N$7:$S$7)</f>
        <v>15</v>
      </c>
      <c r="J86" s="4"/>
      <c r="K86" s="4"/>
      <c r="L86" s="4">
        <v>15</v>
      </c>
      <c r="M86" s="27">
        <f>H86-I86</f>
        <v>30</v>
      </c>
      <c r="N86" s="31"/>
      <c r="O86" s="4"/>
      <c r="P86" s="27"/>
      <c r="Q86" s="31">
        <v>1</v>
      </c>
      <c r="R86" s="4"/>
      <c r="S86" s="32"/>
      <c r="T86" s="31"/>
      <c r="U86" s="64"/>
      <c r="V86" s="4"/>
      <c r="W86" s="27"/>
      <c r="X86" s="31" t="e">
        <f>$G86/#REF!</f>
        <v>#REF!</v>
      </c>
      <c r="Y86" s="4"/>
      <c r="Z86" s="32"/>
      <c r="AB86" s="2">
        <f>G86</f>
        <v>1.5</v>
      </c>
    </row>
    <row r="87" spans="1:26" ht="15.75" customHeight="1">
      <c r="A87" s="184" t="s">
        <v>153</v>
      </c>
      <c r="B87" s="70" t="s">
        <v>61</v>
      </c>
      <c r="C87" s="4"/>
      <c r="D87" s="4"/>
      <c r="E87" s="4"/>
      <c r="F87" s="4"/>
      <c r="G87" s="5">
        <v>6</v>
      </c>
      <c r="H87" s="5">
        <f t="shared" si="7"/>
        <v>180</v>
      </c>
      <c r="I87" s="26"/>
      <c r="J87" s="26"/>
      <c r="K87" s="26"/>
      <c r="L87" s="26"/>
      <c r="M87" s="41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83"/>
      <c r="B88" s="160" t="s">
        <v>299</v>
      </c>
      <c r="C88" s="4"/>
      <c r="D88" s="4"/>
      <c r="E88" s="4"/>
      <c r="F88" s="4"/>
      <c r="G88" s="5">
        <v>4</v>
      </c>
      <c r="H88" s="5">
        <f t="shared" si="7"/>
        <v>120</v>
      </c>
      <c r="I88" s="4"/>
      <c r="J88" s="4"/>
      <c r="K88" s="4"/>
      <c r="L88" s="4"/>
      <c r="M88" s="27"/>
      <c r="N88" s="31"/>
      <c r="O88" s="4"/>
      <c r="P88" s="27"/>
      <c r="Q88" s="31"/>
      <c r="R88" s="4"/>
      <c r="S88" s="32"/>
      <c r="T88" s="31"/>
      <c r="U88" s="64"/>
      <c r="V88" s="4"/>
      <c r="W88" s="27"/>
      <c r="X88" s="31"/>
      <c r="Y88" s="4"/>
      <c r="Z88" s="32"/>
    </row>
    <row r="89" spans="1:28" ht="15.75" customHeight="1">
      <c r="A89" s="184"/>
      <c r="B89" s="160" t="s">
        <v>34</v>
      </c>
      <c r="C89" s="4">
        <v>3</v>
      </c>
      <c r="D89" s="4"/>
      <c r="E89" s="4"/>
      <c r="F89" s="4"/>
      <c r="G89" s="5">
        <v>2</v>
      </c>
      <c r="H89" s="5">
        <f t="shared" si="7"/>
        <v>60</v>
      </c>
      <c r="I89" s="4">
        <f>SUMPRODUCT(N89:S89,$N$7:$S$7)</f>
        <v>45</v>
      </c>
      <c r="J89" s="4">
        <v>30</v>
      </c>
      <c r="K89" s="4">
        <v>15</v>
      </c>
      <c r="L89" s="4"/>
      <c r="M89" s="27">
        <f>H89-I89</f>
        <v>15</v>
      </c>
      <c r="N89" s="31"/>
      <c r="O89" s="4"/>
      <c r="P89" s="27"/>
      <c r="Q89" s="31">
        <v>3</v>
      </c>
      <c r="R89" s="4"/>
      <c r="S89" s="32"/>
      <c r="T89" s="31"/>
      <c r="U89" s="64"/>
      <c r="V89" s="4"/>
      <c r="W89" s="27"/>
      <c r="X89" s="31" t="e">
        <f>$G89/#REF!</f>
        <v>#REF!</v>
      </c>
      <c r="Y89" s="4"/>
      <c r="Z89" s="32"/>
      <c r="AB89" s="2">
        <f>G89</f>
        <v>2</v>
      </c>
    </row>
    <row r="90" spans="1:26" ht="15.75" customHeight="1">
      <c r="A90" s="184" t="s">
        <v>154</v>
      </c>
      <c r="B90" s="70" t="s">
        <v>196</v>
      </c>
      <c r="C90" s="4"/>
      <c r="D90" s="4"/>
      <c r="E90" s="4"/>
      <c r="F90" s="4"/>
      <c r="G90" s="5">
        <v>6</v>
      </c>
      <c r="H90" s="5">
        <f t="shared" si="7"/>
        <v>180</v>
      </c>
      <c r="I90" s="4"/>
      <c r="J90" s="4"/>
      <c r="K90" s="4"/>
      <c r="L90" s="4"/>
      <c r="M90" s="27"/>
      <c r="N90" s="31"/>
      <c r="O90" s="4"/>
      <c r="P90" s="27"/>
      <c r="Q90" s="31"/>
      <c r="R90" s="4"/>
      <c r="S90" s="32"/>
      <c r="T90" s="98"/>
      <c r="U90" s="99"/>
      <c r="V90" s="96"/>
      <c r="W90" s="97"/>
      <c r="X90" s="98"/>
      <c r="Y90" s="96"/>
      <c r="Z90" s="100"/>
    </row>
    <row r="91" spans="1:26" ht="15.75" customHeight="1">
      <c r="A91" s="184"/>
      <c r="B91" s="160" t="s">
        <v>302</v>
      </c>
      <c r="C91" s="4"/>
      <c r="D91" s="4"/>
      <c r="E91" s="4"/>
      <c r="F91" s="4"/>
      <c r="G91" s="5">
        <v>3</v>
      </c>
      <c r="H91" s="5">
        <f t="shared" si="7"/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98"/>
      <c r="U91" s="99"/>
      <c r="V91" s="96"/>
      <c r="W91" s="97"/>
      <c r="X91" s="98"/>
      <c r="Y91" s="96"/>
      <c r="Z91" s="100"/>
    </row>
    <row r="92" spans="1:26" ht="15.75" customHeight="1">
      <c r="A92" s="184"/>
      <c r="B92" s="160" t="s">
        <v>305</v>
      </c>
      <c r="C92" s="4"/>
      <c r="D92" s="4"/>
      <c r="E92" s="4"/>
      <c r="F92" s="4"/>
      <c r="G92" s="5">
        <v>3</v>
      </c>
      <c r="H92" s="5">
        <f t="shared" si="7"/>
        <v>90</v>
      </c>
      <c r="I92" s="4"/>
      <c r="J92" s="4"/>
      <c r="K92" s="4"/>
      <c r="L92" s="4"/>
      <c r="M92" s="27"/>
      <c r="N92" s="31"/>
      <c r="O92" s="4"/>
      <c r="P92" s="27"/>
      <c r="Q92" s="31"/>
      <c r="R92" s="4"/>
      <c r="S92" s="32"/>
      <c r="T92" s="98"/>
      <c r="U92" s="99"/>
      <c r="V92" s="96"/>
      <c r="W92" s="97"/>
      <c r="X92" s="98"/>
      <c r="Y92" s="96"/>
      <c r="Z92" s="100"/>
    </row>
    <row r="93" spans="1:26" ht="15.75" customHeight="1">
      <c r="A93" s="539"/>
      <c r="B93" s="160" t="s">
        <v>299</v>
      </c>
      <c r="C93" s="4"/>
      <c r="D93" s="4"/>
      <c r="E93" s="4"/>
      <c r="F93" s="4"/>
      <c r="G93" s="5">
        <v>1.5</v>
      </c>
      <c r="H93" s="5">
        <f t="shared" si="7"/>
        <v>45</v>
      </c>
      <c r="I93" s="4"/>
      <c r="J93" s="4"/>
      <c r="K93" s="4"/>
      <c r="L93" s="4"/>
      <c r="M93" s="27"/>
      <c r="N93" s="31"/>
      <c r="O93" s="4"/>
      <c r="P93" s="27"/>
      <c r="Q93" s="31"/>
      <c r="R93" s="4"/>
      <c r="S93" s="32"/>
      <c r="T93" s="98"/>
      <c r="U93" s="99"/>
      <c r="V93" s="96"/>
      <c r="W93" s="97"/>
      <c r="X93" s="98"/>
      <c r="Y93" s="96"/>
      <c r="Z93" s="100"/>
    </row>
    <row r="94" spans="1:28" ht="15.75" customHeight="1">
      <c r="A94" s="184"/>
      <c r="B94" s="160" t="s">
        <v>34</v>
      </c>
      <c r="C94" s="4" t="s">
        <v>262</v>
      </c>
      <c r="D94" s="4"/>
      <c r="E94" s="4"/>
      <c r="F94" s="4"/>
      <c r="G94" s="5">
        <v>1.5</v>
      </c>
      <c r="H94" s="5">
        <f t="shared" si="7"/>
        <v>45</v>
      </c>
      <c r="I94" s="4">
        <v>18</v>
      </c>
      <c r="J94" s="4">
        <v>9</v>
      </c>
      <c r="K94" s="4">
        <v>9</v>
      </c>
      <c r="L94" s="4"/>
      <c r="M94" s="27">
        <f>H94-I94</f>
        <v>27</v>
      </c>
      <c r="N94" s="31"/>
      <c r="O94" s="4"/>
      <c r="P94" s="27"/>
      <c r="Q94" s="31"/>
      <c r="R94" s="4"/>
      <c r="S94" s="32">
        <v>2</v>
      </c>
      <c r="T94" s="98"/>
      <c r="U94" s="99"/>
      <c r="V94" s="96"/>
      <c r="W94" s="97"/>
      <c r="X94" s="98"/>
      <c r="Y94" s="82" t="e">
        <f>$G94/#REF!</f>
        <v>#REF!</v>
      </c>
      <c r="Z94" s="100"/>
      <c r="AB94" s="2">
        <f>G94</f>
        <v>1.5</v>
      </c>
    </row>
    <row r="95" spans="1:26" ht="15.75" customHeight="1">
      <c r="A95" s="184" t="s">
        <v>154</v>
      </c>
      <c r="B95" s="160" t="s">
        <v>352</v>
      </c>
      <c r="C95" s="4" t="s">
        <v>261</v>
      </c>
      <c r="D95" s="4"/>
      <c r="E95" s="4"/>
      <c r="F95" s="4"/>
      <c r="G95" s="5">
        <v>6</v>
      </c>
      <c r="H95" s="5">
        <f t="shared" si="7"/>
        <v>180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98"/>
      <c r="U95" s="99"/>
      <c r="V95" s="96"/>
      <c r="W95" s="97"/>
      <c r="X95" s="98"/>
      <c r="Y95" s="82"/>
      <c r="Z95" s="100"/>
    </row>
    <row r="96" spans="1:26" ht="15.75" customHeight="1">
      <c r="A96" s="184"/>
      <c r="B96" s="160" t="s">
        <v>299</v>
      </c>
      <c r="C96" s="4"/>
      <c r="D96" s="4"/>
      <c r="E96" s="4"/>
      <c r="F96" s="4"/>
      <c r="G96" s="5">
        <v>4</v>
      </c>
      <c r="H96" s="5">
        <f t="shared" si="7"/>
        <v>120</v>
      </c>
      <c r="I96" s="4"/>
      <c r="J96" s="4"/>
      <c r="K96" s="4"/>
      <c r="L96" s="4"/>
      <c r="M96" s="27"/>
      <c r="N96" s="31"/>
      <c r="O96" s="4"/>
      <c r="P96" s="27"/>
      <c r="Q96" s="31"/>
      <c r="R96" s="4"/>
      <c r="S96" s="32"/>
      <c r="T96" s="98"/>
      <c r="U96" s="99"/>
      <c r="V96" s="96"/>
      <c r="W96" s="97"/>
      <c r="X96" s="98"/>
      <c r="Y96" s="82"/>
      <c r="Z96" s="100"/>
    </row>
    <row r="97" spans="1:26" ht="15.75" customHeight="1">
      <c r="A97" s="184"/>
      <c r="B97" s="160" t="s">
        <v>34</v>
      </c>
      <c r="C97" s="4"/>
      <c r="D97" s="4"/>
      <c r="E97" s="4"/>
      <c r="F97" s="4"/>
      <c r="G97" s="5">
        <v>2</v>
      </c>
      <c r="H97" s="5">
        <f t="shared" si="7"/>
        <v>60</v>
      </c>
      <c r="I97" s="4">
        <f>SUMPRODUCT(N97:S97,$N$7:$S$7)</f>
        <v>36</v>
      </c>
      <c r="J97" s="4">
        <v>18</v>
      </c>
      <c r="K97" s="4">
        <v>18</v>
      </c>
      <c r="L97" s="4"/>
      <c r="M97" s="27">
        <f>H97-I97</f>
        <v>24</v>
      </c>
      <c r="N97" s="31"/>
      <c r="O97" s="4"/>
      <c r="P97" s="27"/>
      <c r="Q97" s="31"/>
      <c r="R97" s="4">
        <v>4</v>
      </c>
      <c r="S97" s="32"/>
      <c r="T97" s="98"/>
      <c r="U97" s="99"/>
      <c r="V97" s="96"/>
      <c r="W97" s="97"/>
      <c r="X97" s="98"/>
      <c r="Y97" s="82"/>
      <c r="Z97" s="100"/>
    </row>
    <row r="98" spans="1:26" ht="15.75" customHeight="1">
      <c r="A98" s="184" t="s">
        <v>240</v>
      </c>
      <c r="B98" s="70" t="s">
        <v>65</v>
      </c>
      <c r="C98" s="4"/>
      <c r="D98" s="4"/>
      <c r="E98" s="4"/>
      <c r="F98" s="4"/>
      <c r="G98" s="5">
        <v>9</v>
      </c>
      <c r="H98" s="5">
        <f t="shared" si="7"/>
        <v>270</v>
      </c>
      <c r="I98" s="26"/>
      <c r="J98" s="26"/>
      <c r="K98" s="26"/>
      <c r="L98" s="26"/>
      <c r="M98" s="41"/>
      <c r="N98" s="31"/>
      <c r="O98" s="4"/>
      <c r="P98" s="27"/>
      <c r="Q98" s="31"/>
      <c r="R98" s="4"/>
      <c r="S98" s="32"/>
      <c r="T98" s="31"/>
      <c r="U98" s="64"/>
      <c r="V98" s="4"/>
      <c r="W98" s="27"/>
      <c r="X98" s="31"/>
      <c r="Y98" s="4"/>
      <c r="Z98" s="32"/>
    </row>
    <row r="99" spans="1:26" ht="15.75" customHeight="1">
      <c r="A99" s="540"/>
      <c r="B99" s="160" t="s">
        <v>299</v>
      </c>
      <c r="C99" s="4"/>
      <c r="D99" s="4"/>
      <c r="E99" s="4"/>
      <c r="F99" s="4"/>
      <c r="G99" s="5">
        <v>5</v>
      </c>
      <c r="H99" s="5">
        <f t="shared" si="7"/>
        <v>150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31"/>
      <c r="U99" s="64"/>
      <c r="V99" s="4"/>
      <c r="W99" s="27"/>
      <c r="X99" s="31"/>
      <c r="Y99" s="4"/>
      <c r="Z99" s="32"/>
    </row>
    <row r="100" spans="1:28" ht="15.75" customHeight="1">
      <c r="A100" s="184"/>
      <c r="B100" s="160" t="s">
        <v>34</v>
      </c>
      <c r="C100" s="4">
        <v>1</v>
      </c>
      <c r="D100" s="4"/>
      <c r="E100" s="4"/>
      <c r="F100" s="4"/>
      <c r="G100" s="5">
        <v>4</v>
      </c>
      <c r="H100" s="5">
        <f t="shared" si="7"/>
        <v>120</v>
      </c>
      <c r="I100" s="4">
        <f>SUMPRODUCT(N100:S100,$N$7:$S$7)</f>
        <v>75</v>
      </c>
      <c r="J100" s="4">
        <v>30</v>
      </c>
      <c r="K100" s="4">
        <v>45</v>
      </c>
      <c r="L100" s="4"/>
      <c r="M100" s="27">
        <f>H100-I100</f>
        <v>45</v>
      </c>
      <c r="N100" s="31">
        <v>5</v>
      </c>
      <c r="O100" s="4"/>
      <c r="P100" s="27"/>
      <c r="Q100" s="31"/>
      <c r="R100" s="4"/>
      <c r="S100" s="32"/>
      <c r="T100" s="82" t="e">
        <f>$G100/#REF!</f>
        <v>#REF!</v>
      </c>
      <c r="U100" s="64"/>
      <c r="V100" s="4"/>
      <c r="W100" s="27"/>
      <c r="X100" s="31"/>
      <c r="Y100" s="4"/>
      <c r="Z100" s="32"/>
      <c r="AB100" s="2">
        <f>G100</f>
        <v>4</v>
      </c>
    </row>
    <row r="101" spans="1:26" ht="15.75" customHeight="1">
      <c r="A101" s="184" t="s">
        <v>290</v>
      </c>
      <c r="B101" s="160" t="s">
        <v>320</v>
      </c>
      <c r="C101" s="4"/>
      <c r="D101" s="4"/>
      <c r="E101" s="4"/>
      <c r="F101" s="4"/>
      <c r="G101" s="5">
        <v>3</v>
      </c>
      <c r="H101" s="5">
        <f t="shared" si="7"/>
        <v>90</v>
      </c>
      <c r="I101" s="4"/>
      <c r="J101" s="4"/>
      <c r="K101" s="4"/>
      <c r="L101" s="4"/>
      <c r="M101" s="27"/>
      <c r="N101" s="31"/>
      <c r="O101" s="4"/>
      <c r="P101" s="27"/>
      <c r="Q101" s="31"/>
      <c r="R101" s="4"/>
      <c r="S101" s="32"/>
      <c r="T101" s="31"/>
      <c r="U101" s="64"/>
      <c r="V101" s="82"/>
      <c r="W101" s="27"/>
      <c r="X101" s="31"/>
      <c r="Y101" s="4"/>
      <c r="Z101" s="32"/>
    </row>
    <row r="102" spans="1:26" ht="15.75" customHeight="1">
      <c r="A102" s="184"/>
      <c r="B102" s="160" t="s">
        <v>299</v>
      </c>
      <c r="C102" s="4"/>
      <c r="D102" s="4"/>
      <c r="E102" s="4"/>
      <c r="F102" s="4"/>
      <c r="G102" s="5">
        <v>1.5</v>
      </c>
      <c r="H102" s="5">
        <f t="shared" si="7"/>
        <v>45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82"/>
      <c r="W102" s="27"/>
      <c r="X102" s="31"/>
      <c r="Y102" s="4"/>
      <c r="Z102" s="32"/>
    </row>
    <row r="103" spans="1:26" ht="15.75" customHeight="1">
      <c r="A103" s="184"/>
      <c r="B103" s="160" t="s">
        <v>34</v>
      </c>
      <c r="C103" s="4"/>
      <c r="D103" s="4" t="s">
        <v>262</v>
      </c>
      <c r="E103" s="4"/>
      <c r="F103" s="4"/>
      <c r="G103" s="5">
        <v>1.5</v>
      </c>
      <c r="H103" s="5">
        <f t="shared" si="7"/>
        <v>45</v>
      </c>
      <c r="I103" s="4">
        <f>SUMPRODUCT(N103:S103,$N$7:$S$7)</f>
        <v>32</v>
      </c>
      <c r="J103" s="4">
        <v>16</v>
      </c>
      <c r="K103" s="4">
        <v>16</v>
      </c>
      <c r="L103" s="4"/>
      <c r="M103" s="27">
        <f>H103-I103</f>
        <v>13</v>
      </c>
      <c r="N103" s="31"/>
      <c r="O103" s="4"/>
      <c r="P103" s="27"/>
      <c r="Q103" s="31"/>
      <c r="R103" s="4"/>
      <c r="S103" s="32">
        <v>4</v>
      </c>
      <c r="T103" s="31"/>
      <c r="U103" s="64"/>
      <c r="V103" s="82"/>
      <c r="W103" s="27"/>
      <c r="X103" s="31"/>
      <c r="Y103" s="4"/>
      <c r="Z103" s="32"/>
    </row>
    <row r="104" spans="1:26" ht="15.75" customHeight="1">
      <c r="A104" s="184" t="s">
        <v>290</v>
      </c>
      <c r="B104" s="70" t="s">
        <v>351</v>
      </c>
      <c r="C104" s="4"/>
      <c r="D104" s="4"/>
      <c r="E104" s="4"/>
      <c r="F104" s="4"/>
      <c r="G104" s="5">
        <v>7.5</v>
      </c>
      <c r="H104" s="5">
        <f t="shared" si="7"/>
        <v>225</v>
      </c>
      <c r="I104" s="26"/>
      <c r="J104" s="26"/>
      <c r="K104" s="26"/>
      <c r="L104" s="26"/>
      <c r="M104" s="41"/>
      <c r="N104" s="31"/>
      <c r="O104" s="4"/>
      <c r="P104" s="27"/>
      <c r="Q104" s="31"/>
      <c r="R104" s="4"/>
      <c r="S104" s="32"/>
      <c r="T104" s="31"/>
      <c r="U104" s="64"/>
      <c r="V104" s="4"/>
      <c r="W104" s="27"/>
      <c r="X104" s="31"/>
      <c r="Y104" s="4"/>
      <c r="Z104" s="32"/>
    </row>
    <row r="105" spans="1:26" ht="15.75" customHeight="1">
      <c r="A105" s="184"/>
      <c r="B105" s="160" t="s">
        <v>299</v>
      </c>
      <c r="C105" s="4"/>
      <c r="D105" s="4"/>
      <c r="E105" s="4"/>
      <c r="F105" s="4"/>
      <c r="G105" s="5">
        <v>6</v>
      </c>
      <c r="H105" s="5">
        <f t="shared" si="7"/>
        <v>180</v>
      </c>
      <c r="I105" s="4"/>
      <c r="J105" s="4"/>
      <c r="K105" s="4"/>
      <c r="L105" s="4"/>
      <c r="M105" s="27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8" ht="15.75" customHeight="1">
      <c r="A106" s="184"/>
      <c r="B106" s="160" t="s">
        <v>34</v>
      </c>
      <c r="C106" s="4" t="s">
        <v>262</v>
      </c>
      <c r="D106" s="4"/>
      <c r="E106" s="4"/>
      <c r="F106" s="4"/>
      <c r="G106" s="5">
        <v>1.5</v>
      </c>
      <c r="H106" s="5">
        <f t="shared" si="7"/>
        <v>45</v>
      </c>
      <c r="I106" s="4">
        <f>SUMPRODUCT(N106:S106,$N$7:$S$7)</f>
        <v>32</v>
      </c>
      <c r="J106" s="4">
        <v>16</v>
      </c>
      <c r="K106" s="4">
        <v>16</v>
      </c>
      <c r="L106" s="4"/>
      <c r="M106" s="27">
        <f>H106-I106</f>
        <v>13</v>
      </c>
      <c r="N106" s="31"/>
      <c r="O106" s="4"/>
      <c r="P106" s="27"/>
      <c r="Q106" s="31"/>
      <c r="R106" s="4"/>
      <c r="S106" s="32">
        <v>4</v>
      </c>
      <c r="T106" s="31"/>
      <c r="U106" s="64"/>
      <c r="V106" s="4"/>
      <c r="W106" s="27"/>
      <c r="X106" s="31"/>
      <c r="Y106" s="4"/>
      <c r="Z106" s="93" t="e">
        <f>$G106/#REF!</f>
        <v>#REF!</v>
      </c>
      <c r="AB106" s="2">
        <f>G106</f>
        <v>1.5</v>
      </c>
    </row>
    <row r="107" spans="1:26" ht="15.75" customHeight="1">
      <c r="A107" s="184" t="s">
        <v>289</v>
      </c>
      <c r="B107" s="70" t="s">
        <v>62</v>
      </c>
      <c r="C107" s="4"/>
      <c r="D107" s="4"/>
      <c r="E107" s="4"/>
      <c r="F107" s="4"/>
      <c r="G107" s="5">
        <v>3.5</v>
      </c>
      <c r="H107" s="5">
        <f t="shared" si="7"/>
        <v>105</v>
      </c>
      <c r="I107" s="26"/>
      <c r="J107" s="26"/>
      <c r="K107" s="26"/>
      <c r="L107" s="26"/>
      <c r="M107" s="41"/>
      <c r="N107" s="31"/>
      <c r="O107" s="4"/>
      <c r="P107" s="27"/>
      <c r="Q107" s="31"/>
      <c r="R107" s="4"/>
      <c r="S107" s="32"/>
      <c r="T107" s="31"/>
      <c r="U107" s="64"/>
      <c r="V107" s="4"/>
      <c r="W107" s="27"/>
      <c r="X107" s="31"/>
      <c r="Y107" s="4"/>
      <c r="Z107" s="32"/>
    </row>
    <row r="108" spans="1:26" ht="15.75" customHeight="1">
      <c r="A108" s="183"/>
      <c r="B108" s="160" t="s">
        <v>299</v>
      </c>
      <c r="C108" s="4"/>
      <c r="D108" s="4"/>
      <c r="E108" s="4"/>
      <c r="F108" s="4"/>
      <c r="G108" s="5">
        <v>1.5</v>
      </c>
      <c r="H108" s="5">
        <f t="shared" si="7"/>
        <v>45</v>
      </c>
      <c r="I108" s="4"/>
      <c r="J108" s="4"/>
      <c r="K108" s="4"/>
      <c r="L108" s="4"/>
      <c r="M108" s="27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8" ht="15.75" customHeight="1">
      <c r="A109" s="184"/>
      <c r="B109" s="160" t="s">
        <v>34</v>
      </c>
      <c r="C109" s="4">
        <v>3</v>
      </c>
      <c r="D109" s="4"/>
      <c r="E109" s="4"/>
      <c r="F109" s="4"/>
      <c r="G109" s="5">
        <v>2</v>
      </c>
      <c r="H109" s="5">
        <f t="shared" si="7"/>
        <v>60</v>
      </c>
      <c r="I109" s="4">
        <f>SUMPRODUCT(N109:S109,$N$7:$S$7)</f>
        <v>45</v>
      </c>
      <c r="J109" s="4">
        <v>30</v>
      </c>
      <c r="K109" s="4">
        <v>15</v>
      </c>
      <c r="L109" s="4"/>
      <c r="M109" s="27">
        <f>H109-I109</f>
        <v>15</v>
      </c>
      <c r="N109" s="31"/>
      <c r="O109" s="4"/>
      <c r="P109" s="27"/>
      <c r="Q109" s="31">
        <v>3</v>
      </c>
      <c r="R109" s="4"/>
      <c r="S109" s="32"/>
      <c r="T109" s="31"/>
      <c r="U109" s="64"/>
      <c r="V109" s="4"/>
      <c r="W109" s="27"/>
      <c r="X109" s="31" t="e">
        <f>$G109/#REF!</f>
        <v>#REF!</v>
      </c>
      <c r="Y109" s="4"/>
      <c r="Z109" s="32"/>
      <c r="AB109" s="2">
        <f>G109</f>
        <v>2</v>
      </c>
    </row>
    <row r="110" spans="1:26" ht="15.75" customHeight="1">
      <c r="A110" s="184" t="s">
        <v>291</v>
      </c>
      <c r="B110" s="70" t="s">
        <v>78</v>
      </c>
      <c r="C110" s="4"/>
      <c r="D110" s="4"/>
      <c r="E110" s="4"/>
      <c r="F110" s="4"/>
      <c r="G110" s="5">
        <v>4</v>
      </c>
      <c r="H110" s="5">
        <f t="shared" si="7"/>
        <v>120</v>
      </c>
      <c r="I110" s="26"/>
      <c r="J110" s="26"/>
      <c r="K110" s="26"/>
      <c r="L110" s="26"/>
      <c r="M110" s="41"/>
      <c r="N110" s="31"/>
      <c r="O110" s="4"/>
      <c r="P110" s="27"/>
      <c r="Q110" s="31"/>
      <c r="R110" s="4"/>
      <c r="S110" s="32"/>
      <c r="T110" s="31"/>
      <c r="U110" s="64"/>
      <c r="V110" s="4"/>
      <c r="W110" s="27"/>
      <c r="X110" s="31"/>
      <c r="Y110" s="4"/>
      <c r="Z110" s="32"/>
    </row>
    <row r="111" spans="1:27" ht="15.75" customHeight="1">
      <c r="A111" s="183"/>
      <c r="B111" s="160" t="s">
        <v>299</v>
      </c>
      <c r="C111" s="4"/>
      <c r="D111" s="4"/>
      <c r="E111" s="4"/>
      <c r="F111" s="4"/>
      <c r="G111" s="5">
        <v>2</v>
      </c>
      <c r="H111" s="5">
        <f t="shared" si="7"/>
        <v>60</v>
      </c>
      <c r="I111" s="4"/>
      <c r="J111" s="4"/>
      <c r="K111" s="4"/>
      <c r="L111" s="4"/>
      <c r="M111" s="27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  <c r="AA111" s="2">
        <f>30*G119</f>
        <v>3180</v>
      </c>
    </row>
    <row r="112" spans="1:28" ht="15.75" customHeight="1">
      <c r="A112" s="184"/>
      <c r="B112" s="160" t="s">
        <v>34</v>
      </c>
      <c r="C112" s="4">
        <v>3</v>
      </c>
      <c r="D112" s="4"/>
      <c r="E112" s="4"/>
      <c r="F112" s="4"/>
      <c r="G112" s="5">
        <v>2</v>
      </c>
      <c r="H112" s="5">
        <f t="shared" si="7"/>
        <v>60</v>
      </c>
      <c r="I112" s="4">
        <f>SUMPRODUCT(N112:S112,$N$7:$S$7)</f>
        <v>45</v>
      </c>
      <c r="J112" s="4">
        <v>30</v>
      </c>
      <c r="K112" s="4">
        <v>15</v>
      </c>
      <c r="L112" s="4"/>
      <c r="M112" s="27">
        <f>H112-I112</f>
        <v>15</v>
      </c>
      <c r="N112" s="31"/>
      <c r="O112" s="4"/>
      <c r="P112" s="27"/>
      <c r="Q112" s="31">
        <v>3</v>
      </c>
      <c r="R112" s="4"/>
      <c r="S112" s="32"/>
      <c r="T112" s="31"/>
      <c r="U112" s="64"/>
      <c r="V112" s="4"/>
      <c r="W112" s="27"/>
      <c r="X112" s="31" t="e">
        <f>$G112/#REF!</f>
        <v>#REF!</v>
      </c>
      <c r="Y112" s="4"/>
      <c r="Z112" s="32"/>
      <c r="AA112" s="2">
        <f>30*G120</f>
        <v>1575</v>
      </c>
      <c r="AB112" s="2">
        <f>G112</f>
        <v>2</v>
      </c>
    </row>
    <row r="113" spans="1:26" ht="15.75" customHeight="1">
      <c r="A113" s="183" t="s">
        <v>330</v>
      </c>
      <c r="B113" s="6" t="s">
        <v>70</v>
      </c>
      <c r="C113" s="4"/>
      <c r="D113" s="4"/>
      <c r="E113" s="4"/>
      <c r="F113" s="4"/>
      <c r="G113" s="4">
        <v>3</v>
      </c>
      <c r="H113" s="5">
        <f t="shared" si="7"/>
        <v>90</v>
      </c>
      <c r="I113" s="4"/>
      <c r="J113" s="4"/>
      <c r="K113" s="4"/>
      <c r="L113" s="4"/>
      <c r="M113" s="32"/>
      <c r="N113" s="31"/>
      <c r="O113" s="4"/>
      <c r="P113" s="32"/>
      <c r="Q113" s="31"/>
      <c r="R113" s="4"/>
      <c r="S113" s="32"/>
      <c r="T113" s="56"/>
      <c r="U113" s="63"/>
      <c r="V113" s="49"/>
      <c r="W113" s="57"/>
      <c r="X113" s="56"/>
      <c r="Y113" s="49"/>
      <c r="Z113" s="363"/>
    </row>
    <row r="114" spans="1:26" ht="15.75" customHeight="1">
      <c r="A114" s="183"/>
      <c r="B114" s="160" t="s">
        <v>299</v>
      </c>
      <c r="C114" s="4"/>
      <c r="D114" s="4"/>
      <c r="E114" s="4"/>
      <c r="F114" s="4"/>
      <c r="G114" s="4">
        <v>1</v>
      </c>
      <c r="H114" s="5">
        <f t="shared" si="7"/>
        <v>30</v>
      </c>
      <c r="I114" s="4"/>
      <c r="J114" s="4"/>
      <c r="K114" s="4"/>
      <c r="L114" s="4"/>
      <c r="M114" s="32"/>
      <c r="N114" s="31"/>
      <c r="O114" s="4"/>
      <c r="P114" s="32"/>
      <c r="Q114" s="31"/>
      <c r="R114" s="4"/>
      <c r="S114" s="32"/>
      <c r="T114" s="56"/>
      <c r="U114" s="63"/>
      <c r="V114" s="49"/>
      <c r="W114" s="57"/>
      <c r="X114" s="56"/>
      <c r="Y114" s="49"/>
      <c r="Z114" s="363"/>
    </row>
    <row r="115" spans="1:26" ht="15.75" customHeight="1">
      <c r="A115" s="183"/>
      <c r="B115" s="160" t="s">
        <v>34</v>
      </c>
      <c r="C115" s="4"/>
      <c r="D115" s="4">
        <v>1</v>
      </c>
      <c r="E115" s="4"/>
      <c r="F115" s="4"/>
      <c r="G115" s="4">
        <v>2</v>
      </c>
      <c r="H115" s="5">
        <f t="shared" si="7"/>
        <v>60</v>
      </c>
      <c r="I115" s="4">
        <f>SUMPRODUCT(N115:S115,$N$7:$S$7)</f>
        <v>30</v>
      </c>
      <c r="J115" s="4">
        <v>15</v>
      </c>
      <c r="K115" s="4">
        <v>15</v>
      </c>
      <c r="L115" s="4"/>
      <c r="M115" s="32">
        <f>H115-I115</f>
        <v>30</v>
      </c>
      <c r="N115" s="31">
        <v>2</v>
      </c>
      <c r="O115" s="4"/>
      <c r="P115" s="32"/>
      <c r="Q115" s="31"/>
      <c r="R115" s="4"/>
      <c r="S115" s="32"/>
      <c r="T115" s="56"/>
      <c r="U115" s="63"/>
      <c r="V115" s="49"/>
      <c r="W115" s="57"/>
      <c r="X115" s="56"/>
      <c r="Y115" s="49"/>
      <c r="Z115" s="363"/>
    </row>
    <row r="116" spans="1:26" ht="15.75" customHeight="1">
      <c r="A116" s="183" t="s">
        <v>331</v>
      </c>
      <c r="B116" s="160" t="s">
        <v>44</v>
      </c>
      <c r="C116" s="4"/>
      <c r="D116" s="4"/>
      <c r="E116" s="4"/>
      <c r="F116" s="4"/>
      <c r="G116" s="5">
        <v>7.5</v>
      </c>
      <c r="H116" s="5">
        <f t="shared" si="7"/>
        <v>225</v>
      </c>
      <c r="I116" s="4"/>
      <c r="J116" s="4"/>
      <c r="K116" s="4"/>
      <c r="L116" s="4"/>
      <c r="M116" s="27"/>
      <c r="N116" s="31"/>
      <c r="O116" s="4"/>
      <c r="P116" s="27"/>
      <c r="Q116" s="31"/>
      <c r="R116" s="4"/>
      <c r="S116" s="32"/>
      <c r="T116" s="56"/>
      <c r="U116" s="63"/>
      <c r="V116" s="49"/>
      <c r="W116" s="57"/>
      <c r="X116" s="56"/>
      <c r="Y116" s="49"/>
      <c r="Z116" s="363"/>
    </row>
    <row r="117" spans="1:26" ht="15.75" customHeight="1">
      <c r="A117" s="183"/>
      <c r="B117" s="160" t="s">
        <v>299</v>
      </c>
      <c r="C117" s="4"/>
      <c r="D117" s="4"/>
      <c r="E117" s="4"/>
      <c r="F117" s="4"/>
      <c r="G117" s="5">
        <v>2.5</v>
      </c>
      <c r="H117" s="5">
        <f t="shared" si="7"/>
        <v>75</v>
      </c>
      <c r="I117" s="4"/>
      <c r="J117" s="4"/>
      <c r="K117" s="4"/>
      <c r="L117" s="4"/>
      <c r="M117" s="27"/>
      <c r="N117" s="31"/>
      <c r="O117" s="4"/>
      <c r="P117" s="27"/>
      <c r="Q117" s="31"/>
      <c r="R117" s="4"/>
      <c r="S117" s="32"/>
      <c r="T117" s="56"/>
      <c r="U117" s="63"/>
      <c r="V117" s="49"/>
      <c r="W117" s="57"/>
      <c r="X117" s="56"/>
      <c r="Y117" s="49"/>
      <c r="Z117" s="363"/>
    </row>
    <row r="118" spans="1:26" ht="16.5" customHeight="1" thickBot="1">
      <c r="A118" s="183"/>
      <c r="B118" s="160" t="s">
        <v>34</v>
      </c>
      <c r="C118" s="4"/>
      <c r="D118" s="4" t="s">
        <v>260</v>
      </c>
      <c r="E118" s="4"/>
      <c r="F118" s="4"/>
      <c r="G118" s="5">
        <v>5</v>
      </c>
      <c r="H118" s="5">
        <f t="shared" si="7"/>
        <v>150</v>
      </c>
      <c r="I118" s="4">
        <f>SUMPRODUCT(N118:S118,$N$7:$S$7)</f>
        <v>54</v>
      </c>
      <c r="J118" s="4">
        <v>27</v>
      </c>
      <c r="K118" s="4">
        <v>27</v>
      </c>
      <c r="L118" s="4"/>
      <c r="M118" s="27">
        <f>H118-I118</f>
        <v>96</v>
      </c>
      <c r="N118" s="31"/>
      <c r="O118" s="4"/>
      <c r="P118" s="27">
        <v>6</v>
      </c>
      <c r="Q118" s="31"/>
      <c r="R118" s="4"/>
      <c r="S118" s="32"/>
      <c r="T118" s="56"/>
      <c r="U118" s="63"/>
      <c r="V118" s="49"/>
      <c r="W118" s="57"/>
      <c r="X118" s="56"/>
      <c r="Y118" s="49"/>
      <c r="Z118" s="363"/>
    </row>
    <row r="119" spans="1:27" ht="17.25" customHeight="1" thickBot="1">
      <c r="A119" s="828" t="s">
        <v>4</v>
      </c>
      <c r="B119" s="829"/>
      <c r="C119" s="8"/>
      <c r="D119" s="8"/>
      <c r="E119" s="8"/>
      <c r="F119" s="8"/>
      <c r="G119" s="8">
        <f>SUM(G54,G57,G60,G63:G64,G67:G68,G71,G76,G79,G83,G87,G90,G95,G98,G101,G104,G107,G110,G113,G116)</f>
        <v>106</v>
      </c>
      <c r="H119" s="8">
        <f>SUM(H54,H57,H60,H63:H64,H67:H68,H71,H76,H79,H83,H87,H90,H95,H98,H101,H104,H107,H110,H113,H116)</f>
        <v>3180</v>
      </c>
      <c r="I119" s="8"/>
      <c r="J119" s="8"/>
      <c r="K119" s="8"/>
      <c r="L119" s="8"/>
      <c r="M119" s="8"/>
      <c r="N119" s="33"/>
      <c r="O119" s="8"/>
      <c r="P119" s="30"/>
      <c r="Q119" s="33"/>
      <c r="R119" s="8"/>
      <c r="S119" s="34"/>
      <c r="T119" s="33"/>
      <c r="U119" s="67"/>
      <c r="V119" s="8"/>
      <c r="W119" s="30"/>
      <c r="X119" s="33"/>
      <c r="Y119" s="8"/>
      <c r="Z119" s="34"/>
      <c r="AA119" s="2">
        <f>30*G121</f>
        <v>1605</v>
      </c>
    </row>
    <row r="120" spans="1:28" ht="15" customHeight="1" thickBot="1">
      <c r="A120" s="828" t="s">
        <v>300</v>
      </c>
      <c r="B120" s="829"/>
      <c r="C120" s="8"/>
      <c r="D120" s="8"/>
      <c r="E120" s="8"/>
      <c r="F120" s="8"/>
      <c r="G120" s="8">
        <f>SUM(G55,G58,G61,G63,G65,G69,G72,G77,G80,G84,G88,G91,G93,G96,G99,G102,G105,G108,G111,G114,G117)</f>
        <v>52.5</v>
      </c>
      <c r="H120" s="8">
        <f>SUM(H55,H58,H61,H63,H65,H69,H72,H77,H80,H84,H88,H91,H93,H96,H99,H102,H105,H108,H111,H114,H117)</f>
        <v>1575</v>
      </c>
      <c r="I120" s="8"/>
      <c r="J120" s="8"/>
      <c r="K120" s="8"/>
      <c r="L120" s="8"/>
      <c r="M120" s="8"/>
      <c r="N120" s="33"/>
      <c r="O120" s="8"/>
      <c r="P120" s="30"/>
      <c r="Q120" s="33"/>
      <c r="R120" s="8"/>
      <c r="S120" s="34"/>
      <c r="T120" s="33"/>
      <c r="U120" s="67"/>
      <c r="V120" s="8"/>
      <c r="W120" s="30"/>
      <c r="X120" s="33"/>
      <c r="Y120" s="8"/>
      <c r="Z120" s="34"/>
      <c r="AA120" s="2" t="s">
        <v>107</v>
      </c>
      <c r="AB120" s="2">
        <f>SUMIF(C54:C112,"1",AB54:AB112)+SUMIF(C54:C112,"2а",AB54:AB112)+SUMIF(C54:C112,"2б",AB54:AB112)+SUMIF(D54:D112,"1",AB54:AB112)+SUMIF(D54:D112,"2а",AB54:AB112)+SUMIF(D54:D112,"2б",AB54:AB112)+SUMIF(F54:F112,"1",AB54:AB112)+SUMIF(F54:F112,"2а",AB54:AB112)+SUMIF(F54:F112,"2б",AB54:AB112)</f>
        <v>17</v>
      </c>
    </row>
    <row r="121" spans="1:35" ht="15" customHeight="1" thickBot="1">
      <c r="A121" s="828" t="s">
        <v>72</v>
      </c>
      <c r="B121" s="829"/>
      <c r="C121" s="8"/>
      <c r="D121" s="8"/>
      <c r="E121" s="8"/>
      <c r="F121" s="8"/>
      <c r="G121" s="8">
        <f>SUM(G56,G59,G62,G66,G67,G70,G73:G75,G78,G81:G82,G85:G86,G89,G94,G97,G100,G103,G106,G109,G112,G115,G118)</f>
        <v>53.5</v>
      </c>
      <c r="H121" s="8">
        <f>SUM(H56,H59,H62,H66,H67,H70,H73:H75,H78,H81:H82,H85:H86,H89,H94,H97,H100,H103,H106,H109,H112,H115,H118)</f>
        <v>1605</v>
      </c>
      <c r="I121" s="8">
        <f>SUM(I54,I59,I62,I73:I75,I78,I81:I82,I85:I86,I89,I94,I100:I101,I106,I109,I112)</f>
        <v>596</v>
      </c>
      <c r="J121" s="8">
        <f>SUM(J54,J59,J62,J73:J75,J78,J81:J82,J85:J86,J89,J94,J100:J101,J106,J109,J112)</f>
        <v>307</v>
      </c>
      <c r="K121" s="8">
        <f>SUM(K54,K59,K62,K73:K75,K78,K81:K82,K85:K86,K89,K94,K100:K101,K106,K109,K112)</f>
        <v>238</v>
      </c>
      <c r="L121" s="8">
        <f>SUM(L54,L59,L62,L73:L75,L78,L81:L82,L85:L86,L89,L94,L100:L101,L106,L109,L112)</f>
        <v>51</v>
      </c>
      <c r="M121" s="8">
        <f>SUM(M54,M59,M62,M73:M75,M78,M81:M82,M85:M86,M89,M94,M100:M101,M106,M109,M112)</f>
        <v>439</v>
      </c>
      <c r="N121" s="33">
        <f aca="true" t="shared" si="12" ref="N121:S121">SUM(N54:N115)</f>
        <v>9</v>
      </c>
      <c r="O121" s="33">
        <f t="shared" si="12"/>
        <v>15</v>
      </c>
      <c r="P121" s="33">
        <f t="shared" si="12"/>
        <v>15</v>
      </c>
      <c r="Q121" s="33">
        <f t="shared" si="12"/>
        <v>18</v>
      </c>
      <c r="R121" s="33">
        <f t="shared" si="12"/>
        <v>6</v>
      </c>
      <c r="S121" s="33">
        <f t="shared" si="12"/>
        <v>10</v>
      </c>
      <c r="T121" s="83" t="e">
        <f aca="true" t="shared" si="13" ref="T121:Z121">SUM(T54:T112)</f>
        <v>#REF!</v>
      </c>
      <c r="U121" s="83">
        <f t="shared" si="13"/>
        <v>0</v>
      </c>
      <c r="V121" s="83" t="e">
        <f t="shared" si="13"/>
        <v>#REF!</v>
      </c>
      <c r="W121" s="83" t="e">
        <f t="shared" si="13"/>
        <v>#REF!</v>
      </c>
      <c r="X121" s="83" t="e">
        <f t="shared" si="13"/>
        <v>#REF!</v>
      </c>
      <c r="Y121" s="83" t="e">
        <f t="shared" si="13"/>
        <v>#REF!</v>
      </c>
      <c r="Z121" s="94" t="e">
        <f t="shared" si="13"/>
        <v>#REF!</v>
      </c>
      <c r="AA121" s="2" t="s">
        <v>108</v>
      </c>
      <c r="AB121" s="2">
        <f>SUMIF(C54:C112,"3",AB54:AB112)+SUMIF(C54:C112,"4а",AB54:AB112)+SUMIF(C54:C112,"4б",AB54:AB112)+SUMIF(D54:D112,"3",AB54:AB112)+SUMIF(D54:D112,"4а",AB54:AB112)+SUMIF(D54:D112,"4б",AB54:AB112)+SUMIF(F54:F112,"3",AB54:AB112)+SUMIF(F54:F112,"4а",AB54:AB112)+SUMIF(F54:F112,"4б",AB54:AB112)</f>
        <v>17.5</v>
      </c>
      <c r="AD121" s="2">
        <f aca="true" t="shared" si="14" ref="AD121:AI121">SUMIF($AB54:$AB119,"&gt;0",H54:H112)</f>
        <v>1125</v>
      </c>
      <c r="AE121" s="2">
        <f t="shared" si="14"/>
        <v>596</v>
      </c>
      <c r="AF121" s="2">
        <f t="shared" si="14"/>
        <v>307</v>
      </c>
      <c r="AG121" s="2">
        <f t="shared" si="14"/>
        <v>238</v>
      </c>
      <c r="AH121" s="2">
        <f t="shared" si="14"/>
        <v>51</v>
      </c>
      <c r="AI121" s="2">
        <f t="shared" si="14"/>
        <v>439</v>
      </c>
    </row>
    <row r="122" spans="1:26" s="349" customFormat="1" ht="16.5" customHeight="1" thickBot="1">
      <c r="A122" s="746" t="s">
        <v>292</v>
      </c>
      <c r="B122" s="747"/>
      <c r="C122" s="747"/>
      <c r="D122" s="747"/>
      <c r="E122" s="747"/>
      <c r="F122" s="747"/>
      <c r="G122" s="747"/>
      <c r="H122" s="747"/>
      <c r="I122" s="747"/>
      <c r="J122" s="747"/>
      <c r="K122" s="747"/>
      <c r="L122" s="747"/>
      <c r="M122" s="747"/>
      <c r="N122" s="747"/>
      <c r="O122" s="747"/>
      <c r="P122" s="747"/>
      <c r="Q122" s="747"/>
      <c r="R122" s="747"/>
      <c r="S122" s="747"/>
      <c r="T122" s="748"/>
      <c r="U122" s="748"/>
      <c r="V122" s="748"/>
      <c r="W122" s="748"/>
      <c r="X122" s="748"/>
      <c r="Y122" s="749"/>
      <c r="Z122" s="402"/>
    </row>
    <row r="123" spans="1:26" s="349" customFormat="1" ht="16.5" customHeight="1">
      <c r="A123" s="463" t="s">
        <v>155</v>
      </c>
      <c r="B123" s="541" t="s">
        <v>303</v>
      </c>
      <c r="C123" s="464"/>
      <c r="D123" s="465"/>
      <c r="E123" s="465"/>
      <c r="F123" s="466"/>
      <c r="G123" s="467">
        <v>9</v>
      </c>
      <c r="H123" s="221">
        <f>G123*30</f>
        <v>270</v>
      </c>
      <c r="I123" s="215"/>
      <c r="J123" s="215"/>
      <c r="K123" s="215"/>
      <c r="L123" s="215"/>
      <c r="M123" s="217"/>
      <c r="N123" s="468"/>
      <c r="O123" s="469"/>
      <c r="P123" s="470"/>
      <c r="Q123" s="471"/>
      <c r="R123" s="469"/>
      <c r="S123" s="472"/>
      <c r="T123" s="462"/>
      <c r="U123" s="408"/>
      <c r="V123" s="409"/>
      <c r="W123" s="404"/>
      <c r="X123" s="405"/>
      <c r="Y123" s="405"/>
      <c r="Z123" s="410" t="s">
        <v>321</v>
      </c>
    </row>
    <row r="124" spans="1:26" s="349" customFormat="1" ht="16.5" customHeight="1">
      <c r="A124" s="473"/>
      <c r="B124" s="481" t="s">
        <v>327</v>
      </c>
      <c r="C124" s="449"/>
      <c r="D124" s="271"/>
      <c r="E124" s="271"/>
      <c r="F124" s="403"/>
      <c r="G124" s="457">
        <v>9.5</v>
      </c>
      <c r="H124" s="31">
        <f>G124*30</f>
        <v>285</v>
      </c>
      <c r="I124" s="5"/>
      <c r="J124" s="5"/>
      <c r="K124" s="5"/>
      <c r="L124" s="5"/>
      <c r="M124" s="54"/>
      <c r="N124" s="404"/>
      <c r="O124" s="405"/>
      <c r="P124" s="406"/>
      <c r="Q124" s="407"/>
      <c r="R124" s="405"/>
      <c r="S124" s="474"/>
      <c r="T124" s="404"/>
      <c r="U124" s="405"/>
      <c r="V124" s="409"/>
      <c r="W124" s="404"/>
      <c r="X124" s="405"/>
      <c r="Y124" s="405"/>
      <c r="Z124" s="410"/>
    </row>
    <row r="125" spans="1:26" s="349" customFormat="1" ht="15.75" customHeight="1">
      <c r="A125" s="182" t="s">
        <v>156</v>
      </c>
      <c r="B125" s="542" t="s">
        <v>8</v>
      </c>
      <c r="C125" s="5"/>
      <c r="D125" s="271" t="s">
        <v>264</v>
      </c>
      <c r="E125" s="412"/>
      <c r="F125" s="413"/>
      <c r="G125" s="492">
        <v>3</v>
      </c>
      <c r="H125" s="31">
        <f>G125*30</f>
        <v>90</v>
      </c>
      <c r="I125" s="4">
        <v>45</v>
      </c>
      <c r="J125" s="4"/>
      <c r="K125" s="4"/>
      <c r="L125" s="4">
        <v>45</v>
      </c>
      <c r="M125" s="32">
        <f>H125-I125</f>
        <v>45</v>
      </c>
      <c r="N125" s="414"/>
      <c r="O125" s="415"/>
      <c r="P125" s="416"/>
      <c r="Q125" s="417"/>
      <c r="R125" s="415"/>
      <c r="S125" s="475"/>
      <c r="T125" s="414"/>
      <c r="U125" s="415"/>
      <c r="V125" s="418"/>
      <c r="W125" s="419"/>
      <c r="X125" s="415"/>
      <c r="Y125" s="415"/>
      <c r="Z125" s="190" t="s">
        <v>255</v>
      </c>
    </row>
    <row r="126" spans="1:26" s="349" customFormat="1" ht="16.5" customHeight="1">
      <c r="A126" s="205" t="s">
        <v>157</v>
      </c>
      <c r="B126" s="411" t="s">
        <v>40</v>
      </c>
      <c r="C126" s="420"/>
      <c r="D126" s="421" t="s">
        <v>325</v>
      </c>
      <c r="E126" s="422"/>
      <c r="F126" s="423"/>
      <c r="G126" s="492">
        <v>2.5</v>
      </c>
      <c r="H126" s="31">
        <f>G126*30</f>
        <v>75</v>
      </c>
      <c r="I126" s="4">
        <v>30</v>
      </c>
      <c r="J126" s="4"/>
      <c r="K126" s="4"/>
      <c r="L126" s="4">
        <v>45</v>
      </c>
      <c r="M126" s="32">
        <f>H126-I126</f>
        <v>45</v>
      </c>
      <c r="N126" s="424"/>
      <c r="O126" s="425"/>
      <c r="P126" s="426"/>
      <c r="Q126" s="427"/>
      <c r="R126" s="425"/>
      <c r="S126" s="476"/>
      <c r="T126" s="424"/>
      <c r="U126" s="425"/>
      <c r="V126" s="428"/>
      <c r="W126" s="424"/>
      <c r="X126" s="425"/>
      <c r="Y126" s="425"/>
      <c r="Z126" s="190" t="s">
        <v>256</v>
      </c>
    </row>
    <row r="127" spans="1:26" s="349" customFormat="1" ht="15" customHeight="1" thickBot="1">
      <c r="A127" s="205"/>
      <c r="B127" s="429"/>
      <c r="C127" s="420"/>
      <c r="D127" s="421"/>
      <c r="E127" s="422"/>
      <c r="F127" s="423"/>
      <c r="G127" s="492"/>
      <c r="H127" s="584"/>
      <c r="I127" s="574"/>
      <c r="J127" s="574"/>
      <c r="K127" s="574"/>
      <c r="L127" s="574"/>
      <c r="M127" s="585"/>
      <c r="N127" s="424"/>
      <c r="O127" s="425"/>
      <c r="P127" s="426"/>
      <c r="Q127" s="427"/>
      <c r="R127" s="425"/>
      <c r="S127" s="476"/>
      <c r="T127" s="424"/>
      <c r="U127" s="425"/>
      <c r="V127" s="428"/>
      <c r="W127" s="424"/>
      <c r="X127" s="425"/>
      <c r="Y127" s="425"/>
      <c r="Z127" s="190" t="s">
        <v>107</v>
      </c>
    </row>
    <row r="128" spans="1:26" s="349" customFormat="1" ht="18" customHeight="1" thickBot="1">
      <c r="A128" s="750" t="s">
        <v>322</v>
      </c>
      <c r="B128" s="751"/>
      <c r="C128" s="751"/>
      <c r="D128" s="751"/>
      <c r="E128" s="751"/>
      <c r="F128" s="751"/>
      <c r="G128" s="477">
        <f aca="true" t="shared" si="15" ref="G128:M128">SUM(G123:G126,G127)</f>
        <v>24</v>
      </c>
      <c r="H128" s="477">
        <f t="shared" si="15"/>
        <v>720</v>
      </c>
      <c r="I128" s="583">
        <f t="shared" si="15"/>
        <v>75</v>
      </c>
      <c r="J128" s="583">
        <f t="shared" si="15"/>
        <v>0</v>
      </c>
      <c r="K128" s="583">
        <f t="shared" si="15"/>
        <v>0</v>
      </c>
      <c r="L128" s="583">
        <f t="shared" si="15"/>
        <v>90</v>
      </c>
      <c r="M128" s="583">
        <f t="shared" si="15"/>
        <v>90</v>
      </c>
      <c r="N128" s="478">
        <f aca="true" t="shared" si="16" ref="N128:Y128">SUM(N123:N127)</f>
        <v>0</v>
      </c>
      <c r="O128" s="479">
        <f t="shared" si="16"/>
        <v>0</v>
      </c>
      <c r="P128" s="479">
        <f t="shared" si="16"/>
        <v>0</v>
      </c>
      <c r="Q128" s="479">
        <f t="shared" si="16"/>
        <v>0</v>
      </c>
      <c r="R128" s="479">
        <f t="shared" si="16"/>
        <v>0</v>
      </c>
      <c r="S128" s="480">
        <f t="shared" si="16"/>
        <v>0</v>
      </c>
      <c r="T128" s="430">
        <f t="shared" si="16"/>
        <v>0</v>
      </c>
      <c r="U128" s="431">
        <f t="shared" si="16"/>
        <v>0</v>
      </c>
      <c r="V128" s="431">
        <f t="shared" si="16"/>
        <v>0</v>
      </c>
      <c r="W128" s="431">
        <f t="shared" si="16"/>
        <v>0</v>
      </c>
      <c r="X128" s="431">
        <f t="shared" si="16"/>
        <v>0</v>
      </c>
      <c r="Y128" s="431">
        <f t="shared" si="16"/>
        <v>0</v>
      </c>
      <c r="Z128" s="190" t="s">
        <v>108</v>
      </c>
    </row>
    <row r="129" spans="1:26" s="349" customFormat="1" ht="18" customHeight="1" thickBot="1">
      <c r="A129" s="754" t="s">
        <v>300</v>
      </c>
      <c r="B129" s="755"/>
      <c r="C129" s="543"/>
      <c r="D129" s="543"/>
      <c r="E129" s="543"/>
      <c r="F129" s="544"/>
      <c r="G129" s="545">
        <f>SUM(G123:G124)</f>
        <v>18.5</v>
      </c>
      <c r="H129" s="545">
        <f>SUM(H123:H124)</f>
        <v>555</v>
      </c>
      <c r="I129" s="545"/>
      <c r="J129" s="454"/>
      <c r="K129" s="454"/>
      <c r="L129" s="454"/>
      <c r="M129" s="454"/>
      <c r="N129" s="455"/>
      <c r="O129" s="455"/>
      <c r="P129" s="455"/>
      <c r="Q129" s="455"/>
      <c r="R129" s="455"/>
      <c r="S129" s="456"/>
      <c r="T129" s="451"/>
      <c r="U129" s="451"/>
      <c r="V129" s="451"/>
      <c r="W129" s="451"/>
      <c r="X129" s="451"/>
      <c r="Y129" s="430"/>
      <c r="Z129" s="190"/>
    </row>
    <row r="130" spans="1:26" s="349" customFormat="1" ht="18" customHeight="1" thickBot="1">
      <c r="A130" s="756" t="s">
        <v>72</v>
      </c>
      <c r="B130" s="757"/>
      <c r="C130" s="8"/>
      <c r="D130" s="8"/>
      <c r="E130" s="8"/>
      <c r="F130" s="30"/>
      <c r="G130" s="95">
        <f>SUM(G125:G126)</f>
        <v>5.5</v>
      </c>
      <c r="H130" s="95">
        <f>SUM(H125:H126)</f>
        <v>165</v>
      </c>
      <c r="I130" s="95">
        <f>SUM(I125:I126)</f>
        <v>75</v>
      </c>
      <c r="J130" s="149"/>
      <c r="K130" s="149"/>
      <c r="L130" s="149"/>
      <c r="M130" s="149"/>
      <c r="N130" s="452"/>
      <c r="O130" s="452"/>
      <c r="P130" s="452"/>
      <c r="Q130" s="452"/>
      <c r="R130" s="452"/>
      <c r="S130" s="453"/>
      <c r="T130" s="451"/>
      <c r="U130" s="451"/>
      <c r="V130" s="451"/>
      <c r="W130" s="451"/>
      <c r="X130" s="451"/>
      <c r="Y130" s="430"/>
      <c r="Z130" s="190"/>
    </row>
    <row r="131" spans="1:26" s="349" customFormat="1" ht="16.5" customHeight="1" thickBot="1">
      <c r="A131" s="752" t="s">
        <v>323</v>
      </c>
      <c r="B131" s="753"/>
      <c r="C131" s="753"/>
      <c r="D131" s="753"/>
      <c r="E131" s="753"/>
      <c r="F131" s="753"/>
      <c r="G131" s="753"/>
      <c r="H131" s="753"/>
      <c r="I131" s="753"/>
      <c r="J131" s="753"/>
      <c r="K131" s="753"/>
      <c r="L131" s="753"/>
      <c r="M131" s="753"/>
      <c r="N131" s="753"/>
      <c r="O131" s="753"/>
      <c r="P131" s="753"/>
      <c r="Q131" s="753"/>
      <c r="R131" s="753"/>
      <c r="S131" s="753"/>
      <c r="T131" s="748"/>
      <c r="U131" s="748"/>
      <c r="V131" s="748"/>
      <c r="W131" s="748"/>
      <c r="X131" s="748"/>
      <c r="Y131" s="749"/>
      <c r="Z131" s="402"/>
    </row>
    <row r="132" spans="1:26" s="349" customFormat="1" ht="16.5" thickBot="1">
      <c r="A132" s="448" t="s">
        <v>293</v>
      </c>
      <c r="B132" s="433" t="s">
        <v>324</v>
      </c>
      <c r="C132" s="434" t="s">
        <v>325</v>
      </c>
      <c r="D132" s="435"/>
      <c r="E132" s="435"/>
      <c r="F132" s="436"/>
      <c r="G132" s="450">
        <v>4.5</v>
      </c>
      <c r="H132" s="437">
        <f>G132*30</f>
        <v>135</v>
      </c>
      <c r="I132" s="438">
        <v>45</v>
      </c>
      <c r="J132" s="438"/>
      <c r="K132" s="439"/>
      <c r="L132" s="439">
        <v>45</v>
      </c>
      <c r="M132" s="440"/>
      <c r="N132" s="441"/>
      <c r="O132" s="442"/>
      <c r="P132" s="443"/>
      <c r="Q132" s="444"/>
      <c r="R132" s="442"/>
      <c r="S132" s="445"/>
      <c r="T132" s="444"/>
      <c r="U132" s="442"/>
      <c r="V132" s="445"/>
      <c r="W132" s="441"/>
      <c r="X132" s="442"/>
      <c r="Y132" s="442"/>
      <c r="Z132" s="410"/>
    </row>
    <row r="133" spans="1:26" s="349" customFormat="1" ht="16.5" thickBot="1">
      <c r="A133" s="733" t="s">
        <v>326</v>
      </c>
      <c r="B133" s="734"/>
      <c r="C133" s="734"/>
      <c r="D133" s="734"/>
      <c r="E133" s="734"/>
      <c r="F133" s="735"/>
      <c r="G133" s="446">
        <f>G132</f>
        <v>4.5</v>
      </c>
      <c r="H133" s="446">
        <f>H132</f>
        <v>135</v>
      </c>
      <c r="I133" s="446">
        <f aca="true" t="shared" si="17" ref="I133:Y133">I132</f>
        <v>45</v>
      </c>
      <c r="J133" s="446">
        <f t="shared" si="17"/>
        <v>0</v>
      </c>
      <c r="K133" s="446">
        <f t="shared" si="17"/>
        <v>0</v>
      </c>
      <c r="L133" s="446">
        <f t="shared" si="17"/>
        <v>45</v>
      </c>
      <c r="M133" s="446">
        <f t="shared" si="17"/>
        <v>0</v>
      </c>
      <c r="N133" s="447">
        <f t="shared" si="17"/>
        <v>0</v>
      </c>
      <c r="O133" s="447">
        <f t="shared" si="17"/>
        <v>0</v>
      </c>
      <c r="P133" s="447">
        <f t="shared" si="17"/>
        <v>0</v>
      </c>
      <c r="Q133" s="447">
        <f t="shared" si="17"/>
        <v>0</v>
      </c>
      <c r="R133" s="447">
        <f t="shared" si="17"/>
        <v>0</v>
      </c>
      <c r="S133" s="447">
        <f t="shared" si="17"/>
        <v>0</v>
      </c>
      <c r="T133" s="447">
        <f t="shared" si="17"/>
        <v>0</v>
      </c>
      <c r="U133" s="447">
        <f t="shared" si="17"/>
        <v>0</v>
      </c>
      <c r="V133" s="447">
        <f t="shared" si="17"/>
        <v>0</v>
      </c>
      <c r="W133" s="447">
        <f t="shared" si="17"/>
        <v>0</v>
      </c>
      <c r="X133" s="447">
        <f t="shared" si="17"/>
        <v>0</v>
      </c>
      <c r="Y133" s="447">
        <f t="shared" si="17"/>
        <v>0</v>
      </c>
      <c r="Z133" s="432"/>
    </row>
    <row r="134" spans="1:25" s="143" customFormat="1" ht="16.5" customHeight="1" thickBot="1">
      <c r="A134" s="758" t="s">
        <v>294</v>
      </c>
      <c r="B134" s="728"/>
      <c r="C134" s="728"/>
      <c r="D134" s="728"/>
      <c r="E134" s="728"/>
      <c r="F134" s="728"/>
      <c r="G134" s="728"/>
      <c r="H134" s="728"/>
      <c r="I134" s="728"/>
      <c r="J134" s="728"/>
      <c r="K134" s="728"/>
      <c r="L134" s="728"/>
      <c r="M134" s="728"/>
      <c r="N134" s="728"/>
      <c r="O134" s="728"/>
      <c r="P134" s="728"/>
      <c r="Q134" s="728"/>
      <c r="R134" s="728"/>
      <c r="S134" s="728"/>
      <c r="T134" s="728"/>
      <c r="U134" s="728"/>
      <c r="V134" s="728"/>
      <c r="W134" s="728"/>
      <c r="X134" s="728"/>
      <c r="Y134" s="729"/>
    </row>
    <row r="135" spans="1:26" ht="15.75" customHeight="1" thickBot="1">
      <c r="A135" s="740" t="s">
        <v>310</v>
      </c>
      <c r="B135" s="741"/>
      <c r="C135" s="741"/>
      <c r="D135" s="741"/>
      <c r="E135" s="741"/>
      <c r="F135" s="741"/>
      <c r="G135" s="741"/>
      <c r="H135" s="741"/>
      <c r="I135" s="741"/>
      <c r="J135" s="741"/>
      <c r="K135" s="741"/>
      <c r="L135" s="741"/>
      <c r="M135" s="741"/>
      <c r="N135" s="741"/>
      <c r="O135" s="741"/>
      <c r="P135" s="741"/>
      <c r="Q135" s="741"/>
      <c r="R135" s="741"/>
      <c r="S135" s="741"/>
      <c r="T135" s="741"/>
      <c r="U135" s="741"/>
      <c r="V135" s="741"/>
      <c r="W135" s="741"/>
      <c r="X135" s="741"/>
      <c r="Y135" s="742"/>
      <c r="Z135" s="364"/>
    </row>
    <row r="136" spans="1:26" ht="15.75" customHeight="1">
      <c r="A136" s="743" t="s">
        <v>311</v>
      </c>
      <c r="B136" s="380" t="s">
        <v>314</v>
      </c>
      <c r="C136" s="381"/>
      <c r="D136" s="381">
        <v>3</v>
      </c>
      <c r="E136" s="381"/>
      <c r="F136" s="381"/>
      <c r="G136" s="382">
        <v>3</v>
      </c>
      <c r="H136" s="383">
        <f aca="true" t="shared" si="18" ref="H136:H143">G136*30</f>
        <v>90</v>
      </c>
      <c r="I136" s="384">
        <f>J136+K136+L136</f>
        <v>30</v>
      </c>
      <c r="J136" s="385">
        <v>15</v>
      </c>
      <c r="K136" s="385"/>
      <c r="L136" s="385">
        <v>15</v>
      </c>
      <c r="M136" s="384">
        <f>H136-I136</f>
        <v>60</v>
      </c>
      <c r="N136" s="381"/>
      <c r="O136" s="381"/>
      <c r="P136" s="381"/>
      <c r="Q136" s="381">
        <v>2</v>
      </c>
      <c r="R136" s="381"/>
      <c r="S136" s="386"/>
      <c r="T136" s="375"/>
      <c r="U136" s="366"/>
      <c r="V136" s="366"/>
      <c r="W136" s="366"/>
      <c r="X136" s="366"/>
      <c r="Y136" s="368"/>
      <c r="Z136" s="364"/>
    </row>
    <row r="137" spans="1:26" ht="15.75" customHeight="1">
      <c r="A137" s="744"/>
      <c r="B137" s="365" t="s">
        <v>315</v>
      </c>
      <c r="C137" s="366"/>
      <c r="D137" s="366">
        <v>3</v>
      </c>
      <c r="E137" s="366"/>
      <c r="F137" s="366"/>
      <c r="G137" s="376">
        <v>3</v>
      </c>
      <c r="H137" s="377">
        <f t="shared" si="18"/>
        <v>90</v>
      </c>
      <c r="I137" s="367">
        <f aca="true" t="shared" si="19" ref="I137:I142">J137+K137+L137</f>
        <v>30</v>
      </c>
      <c r="J137" s="367">
        <v>15</v>
      </c>
      <c r="K137" s="367"/>
      <c r="L137" s="367">
        <v>15</v>
      </c>
      <c r="M137" s="367">
        <f aca="true" t="shared" si="20" ref="M137:M142">H137-I137</f>
        <v>60</v>
      </c>
      <c r="N137" s="366"/>
      <c r="O137" s="366"/>
      <c r="P137" s="366"/>
      <c r="Q137" s="366">
        <v>2</v>
      </c>
      <c r="R137" s="366"/>
      <c r="S137" s="387"/>
      <c r="T137" s="372"/>
      <c r="U137" s="371"/>
      <c r="V137" s="370"/>
      <c r="W137" s="369"/>
      <c r="X137" s="373"/>
      <c r="Y137" s="374"/>
      <c r="Z137" s="364"/>
    </row>
    <row r="138" spans="1:26" ht="15.75" customHeight="1">
      <c r="A138" s="744"/>
      <c r="B138" s="378" t="s">
        <v>312</v>
      </c>
      <c r="C138" s="366"/>
      <c r="D138" s="366">
        <v>3</v>
      </c>
      <c r="E138" s="366"/>
      <c r="F138" s="366"/>
      <c r="G138" s="376">
        <v>3</v>
      </c>
      <c r="H138" s="377">
        <f t="shared" si="18"/>
        <v>90</v>
      </c>
      <c r="I138" s="367">
        <f t="shared" si="19"/>
        <v>30</v>
      </c>
      <c r="J138" s="367">
        <v>15</v>
      </c>
      <c r="K138" s="367"/>
      <c r="L138" s="367">
        <v>15</v>
      </c>
      <c r="M138" s="367">
        <f t="shared" si="20"/>
        <v>60</v>
      </c>
      <c r="N138" s="366"/>
      <c r="O138" s="366"/>
      <c r="P138" s="366"/>
      <c r="Q138" s="366">
        <v>2</v>
      </c>
      <c r="R138" s="366"/>
      <c r="S138" s="387"/>
      <c r="T138" s="372"/>
      <c r="U138" s="371"/>
      <c r="V138" s="370"/>
      <c r="W138" s="369"/>
      <c r="X138" s="373"/>
      <c r="Y138" s="374"/>
      <c r="Z138" s="364"/>
    </row>
    <row r="139" spans="1:26" ht="15.75" customHeight="1">
      <c r="A139" s="744"/>
      <c r="B139" s="365" t="s">
        <v>316</v>
      </c>
      <c r="C139" s="366"/>
      <c r="D139" s="366">
        <v>3</v>
      </c>
      <c r="E139" s="366"/>
      <c r="F139" s="366"/>
      <c r="G139" s="376">
        <v>3</v>
      </c>
      <c r="H139" s="377">
        <f t="shared" si="18"/>
        <v>90</v>
      </c>
      <c r="I139" s="367">
        <f t="shared" si="19"/>
        <v>30</v>
      </c>
      <c r="J139" s="367">
        <v>15</v>
      </c>
      <c r="K139" s="367"/>
      <c r="L139" s="367">
        <v>15</v>
      </c>
      <c r="M139" s="367">
        <f t="shared" si="20"/>
        <v>60</v>
      </c>
      <c r="N139" s="366"/>
      <c r="O139" s="366"/>
      <c r="P139" s="366"/>
      <c r="Q139" s="366">
        <v>2</v>
      </c>
      <c r="R139" s="366"/>
      <c r="S139" s="387"/>
      <c r="T139" s="372"/>
      <c r="U139" s="371"/>
      <c r="V139" s="370"/>
      <c r="W139" s="369"/>
      <c r="X139" s="373"/>
      <c r="Y139" s="374"/>
      <c r="Z139" s="364"/>
    </row>
    <row r="140" spans="1:26" ht="15.75" customHeight="1">
      <c r="A140" s="744"/>
      <c r="B140" s="365" t="s">
        <v>317</v>
      </c>
      <c r="C140" s="366"/>
      <c r="D140" s="366">
        <v>3</v>
      </c>
      <c r="E140" s="366"/>
      <c r="F140" s="366"/>
      <c r="G140" s="376">
        <v>3</v>
      </c>
      <c r="H140" s="377">
        <f t="shared" si="18"/>
        <v>90</v>
      </c>
      <c r="I140" s="367">
        <f t="shared" si="19"/>
        <v>30</v>
      </c>
      <c r="J140" s="367">
        <v>15</v>
      </c>
      <c r="K140" s="367"/>
      <c r="L140" s="367">
        <v>15</v>
      </c>
      <c r="M140" s="367">
        <f t="shared" si="20"/>
        <v>60</v>
      </c>
      <c r="N140" s="366"/>
      <c r="O140" s="366"/>
      <c r="P140" s="366"/>
      <c r="Q140" s="366">
        <v>2</v>
      </c>
      <c r="R140" s="366"/>
      <c r="S140" s="387"/>
      <c r="T140" s="372"/>
      <c r="U140" s="371"/>
      <c r="V140" s="370"/>
      <c r="W140" s="369"/>
      <c r="X140" s="373"/>
      <c r="Y140" s="374"/>
      <c r="Z140" s="364"/>
    </row>
    <row r="141" spans="1:26" ht="15.75" customHeight="1">
      <c r="A141" s="744"/>
      <c r="B141" s="365" t="s">
        <v>318</v>
      </c>
      <c r="C141" s="366"/>
      <c r="D141" s="366">
        <v>3</v>
      </c>
      <c r="E141" s="366"/>
      <c r="F141" s="366"/>
      <c r="G141" s="376">
        <v>3</v>
      </c>
      <c r="H141" s="377">
        <f t="shared" si="18"/>
        <v>90</v>
      </c>
      <c r="I141" s="367">
        <f t="shared" si="19"/>
        <v>30</v>
      </c>
      <c r="J141" s="367">
        <v>15</v>
      </c>
      <c r="K141" s="367"/>
      <c r="L141" s="367">
        <v>15</v>
      </c>
      <c r="M141" s="367">
        <f t="shared" si="20"/>
        <v>60</v>
      </c>
      <c r="N141" s="366"/>
      <c r="O141" s="366"/>
      <c r="P141" s="366"/>
      <c r="Q141" s="366">
        <v>2</v>
      </c>
      <c r="R141" s="366"/>
      <c r="S141" s="387"/>
      <c r="T141" s="372"/>
      <c r="U141" s="371"/>
      <c r="V141" s="370"/>
      <c r="W141" s="369"/>
      <c r="X141" s="373"/>
      <c r="Y141" s="374"/>
      <c r="Z141" s="364"/>
    </row>
    <row r="142" spans="1:26" ht="15.75" customHeight="1">
      <c r="A142" s="744"/>
      <c r="B142" s="379" t="s">
        <v>319</v>
      </c>
      <c r="C142" s="366"/>
      <c r="D142" s="366">
        <v>3</v>
      </c>
      <c r="E142" s="366"/>
      <c r="F142" s="366"/>
      <c r="G142" s="376">
        <v>3</v>
      </c>
      <c r="H142" s="377">
        <f t="shared" si="18"/>
        <v>90</v>
      </c>
      <c r="I142" s="367">
        <f t="shared" si="19"/>
        <v>30</v>
      </c>
      <c r="J142" s="367">
        <v>15</v>
      </c>
      <c r="K142" s="367"/>
      <c r="L142" s="367">
        <v>15</v>
      </c>
      <c r="M142" s="367">
        <f t="shared" si="20"/>
        <v>60</v>
      </c>
      <c r="N142" s="366"/>
      <c r="O142" s="366"/>
      <c r="P142" s="366"/>
      <c r="Q142" s="366">
        <v>2</v>
      </c>
      <c r="R142" s="366"/>
      <c r="S142" s="387"/>
      <c r="T142" s="372"/>
      <c r="U142" s="371"/>
      <c r="V142" s="370"/>
      <c r="W142" s="369"/>
      <c r="X142" s="373"/>
      <c r="Y142" s="374"/>
      <c r="Z142" s="364"/>
    </row>
    <row r="143" spans="1:26" ht="15.75" customHeight="1" thickBot="1">
      <c r="A143" s="745"/>
      <c r="B143" s="388" t="s">
        <v>313</v>
      </c>
      <c r="C143" s="389"/>
      <c r="D143" s="389">
        <v>3</v>
      </c>
      <c r="E143" s="389"/>
      <c r="F143" s="389"/>
      <c r="G143" s="390">
        <v>3</v>
      </c>
      <c r="H143" s="391">
        <f t="shared" si="18"/>
        <v>90</v>
      </c>
      <c r="I143" s="392">
        <f>J143+K143+L143</f>
        <v>30</v>
      </c>
      <c r="J143" s="392">
        <v>15</v>
      </c>
      <c r="K143" s="392"/>
      <c r="L143" s="392">
        <v>15</v>
      </c>
      <c r="M143" s="392">
        <f>H143-I143</f>
        <v>60</v>
      </c>
      <c r="N143" s="389"/>
      <c r="O143" s="389"/>
      <c r="P143" s="389"/>
      <c r="Q143" s="389">
        <v>2</v>
      </c>
      <c r="R143" s="389"/>
      <c r="S143" s="393"/>
      <c r="T143" s="372"/>
      <c r="U143" s="371"/>
      <c r="V143" s="370"/>
      <c r="W143" s="369"/>
      <c r="X143" s="373"/>
      <c r="Y143" s="374"/>
      <c r="Z143" s="364"/>
    </row>
    <row r="144" spans="1:25" s="143" customFormat="1" ht="18.75" customHeight="1" thickBot="1">
      <c r="A144" s="726" t="s">
        <v>295</v>
      </c>
      <c r="B144" s="727"/>
      <c r="C144" s="727"/>
      <c r="D144" s="727"/>
      <c r="E144" s="727"/>
      <c r="F144" s="727"/>
      <c r="G144" s="727"/>
      <c r="H144" s="727"/>
      <c r="I144" s="727"/>
      <c r="J144" s="727"/>
      <c r="K144" s="727"/>
      <c r="L144" s="727"/>
      <c r="M144" s="727"/>
      <c r="N144" s="727"/>
      <c r="O144" s="727"/>
      <c r="P144" s="727"/>
      <c r="Q144" s="727"/>
      <c r="R144" s="727"/>
      <c r="S144" s="727"/>
      <c r="T144" s="728"/>
      <c r="U144" s="728"/>
      <c r="V144" s="728"/>
      <c r="W144" s="728"/>
      <c r="X144" s="728"/>
      <c r="Y144" s="729"/>
    </row>
    <row r="145" spans="1:26" ht="15.75" customHeight="1">
      <c r="A145" s="730" t="s">
        <v>332</v>
      </c>
      <c r="B145" s="482" t="s">
        <v>336</v>
      </c>
      <c r="C145" s="483"/>
      <c r="D145" s="381"/>
      <c r="E145" s="381"/>
      <c r="F145" s="386"/>
      <c r="G145" s="484">
        <v>6</v>
      </c>
      <c r="H145" s="485">
        <f>G145*30</f>
        <v>180</v>
      </c>
      <c r="I145" s="546">
        <v>60</v>
      </c>
      <c r="J145" s="384">
        <v>30</v>
      </c>
      <c r="K145" s="384">
        <v>30</v>
      </c>
      <c r="L145" s="384"/>
      <c r="M145" s="486">
        <f>H145-I145</f>
        <v>120</v>
      </c>
      <c r="N145" s="502"/>
      <c r="O145" s="502"/>
      <c r="P145" s="502"/>
      <c r="Q145" s="502">
        <v>4</v>
      </c>
      <c r="R145" s="502"/>
      <c r="S145" s="503"/>
      <c r="T145" s="364"/>
      <c r="U145" s="364"/>
      <c r="V145" s="364"/>
      <c r="W145" s="364"/>
      <c r="X145" s="364"/>
      <c r="Y145" s="364"/>
      <c r="Z145" s="364"/>
    </row>
    <row r="146" spans="1:26" ht="15.75" customHeight="1">
      <c r="A146" s="731"/>
      <c r="B146" s="487" t="s">
        <v>337</v>
      </c>
      <c r="C146" s="81"/>
      <c r="D146" s="5">
        <v>3</v>
      </c>
      <c r="E146" s="5"/>
      <c r="F146" s="488"/>
      <c r="G146" s="457">
        <v>3</v>
      </c>
      <c r="H146" s="457">
        <f>G146*30</f>
        <v>90</v>
      </c>
      <c r="I146" s="4">
        <v>30</v>
      </c>
      <c r="J146" s="5">
        <v>15</v>
      </c>
      <c r="K146" s="5">
        <v>15</v>
      </c>
      <c r="L146" s="5"/>
      <c r="M146" s="54">
        <f>H146-I146</f>
        <v>60</v>
      </c>
      <c r="N146" s="366"/>
      <c r="O146" s="366"/>
      <c r="P146" s="366"/>
      <c r="Q146" s="366">
        <v>2</v>
      </c>
      <c r="R146" s="366"/>
      <c r="S146" s="387"/>
      <c r="T146" s="364"/>
      <c r="U146" s="364"/>
      <c r="V146" s="364"/>
      <c r="W146" s="364"/>
      <c r="X146" s="364"/>
      <c r="Y146" s="364"/>
      <c r="Z146" s="364"/>
    </row>
    <row r="147" spans="1:26" ht="15.75" customHeight="1">
      <c r="A147" s="731"/>
      <c r="B147" s="489" t="s">
        <v>333</v>
      </c>
      <c r="C147" s="64"/>
      <c r="D147" s="5">
        <v>3</v>
      </c>
      <c r="E147" s="4"/>
      <c r="F147" s="423"/>
      <c r="G147" s="457">
        <v>3</v>
      </c>
      <c r="H147" s="457">
        <f>G147*30</f>
        <v>90</v>
      </c>
      <c r="I147" s="81">
        <v>30</v>
      </c>
      <c r="J147" s="5">
        <v>15</v>
      </c>
      <c r="K147" s="5">
        <v>15</v>
      </c>
      <c r="L147" s="5"/>
      <c r="M147" s="54">
        <f>H147-I147</f>
        <v>60</v>
      </c>
      <c r="N147" s="366"/>
      <c r="O147" s="366"/>
      <c r="P147" s="366"/>
      <c r="Q147" s="366">
        <v>2</v>
      </c>
      <c r="R147" s="366"/>
      <c r="S147" s="387"/>
      <c r="T147" s="364"/>
      <c r="U147" s="364"/>
      <c r="V147" s="364"/>
      <c r="W147" s="364"/>
      <c r="X147" s="364"/>
      <c r="Y147" s="364"/>
      <c r="Z147" s="364"/>
    </row>
    <row r="148" spans="1:26" ht="15.75" customHeight="1">
      <c r="A148" s="731"/>
      <c r="B148" s="490" t="s">
        <v>334</v>
      </c>
      <c r="C148" s="64"/>
      <c r="D148" s="5">
        <v>3</v>
      </c>
      <c r="E148" s="4"/>
      <c r="F148" s="491"/>
      <c r="G148" s="492">
        <v>3</v>
      </c>
      <c r="H148" s="492">
        <f>30*G148</f>
        <v>90</v>
      </c>
      <c r="I148" s="64">
        <f>SUMPRODUCT(N148:Y148,$N$7:$Y$7)</f>
        <v>30</v>
      </c>
      <c r="J148" s="4"/>
      <c r="K148" s="4"/>
      <c r="L148" s="4">
        <v>90</v>
      </c>
      <c r="M148" s="32">
        <f>H148-I148</f>
        <v>60</v>
      </c>
      <c r="N148" s="366"/>
      <c r="O148" s="366"/>
      <c r="P148" s="366"/>
      <c r="Q148" s="366">
        <v>2</v>
      </c>
      <c r="R148" s="366"/>
      <c r="S148" s="387"/>
      <c r="T148" s="364"/>
      <c r="U148" s="364"/>
      <c r="V148" s="364"/>
      <c r="W148" s="364"/>
      <c r="X148" s="364"/>
      <c r="Y148" s="364"/>
      <c r="Z148" s="364"/>
    </row>
    <row r="149" spans="1:26" ht="15.75" customHeight="1" thickBot="1">
      <c r="A149" s="732"/>
      <c r="B149" s="493" t="s">
        <v>313</v>
      </c>
      <c r="C149" s="494"/>
      <c r="D149" s="495">
        <v>3</v>
      </c>
      <c r="E149" s="495"/>
      <c r="F149" s="496"/>
      <c r="G149" s="497">
        <v>3</v>
      </c>
      <c r="H149" s="498">
        <f aca="true" t="shared" si="21" ref="H149:H155">G149*30</f>
        <v>90</v>
      </c>
      <c r="I149" s="499"/>
      <c r="J149" s="500"/>
      <c r="K149" s="500"/>
      <c r="L149" s="500"/>
      <c r="M149" s="501"/>
      <c r="N149" s="389"/>
      <c r="O149" s="389"/>
      <c r="P149" s="389"/>
      <c r="Q149" s="389">
        <v>2</v>
      </c>
      <c r="R149" s="389"/>
      <c r="S149" s="393"/>
      <c r="T149" s="364"/>
      <c r="U149" s="364"/>
      <c r="V149" s="364"/>
      <c r="W149" s="364"/>
      <c r="X149" s="364"/>
      <c r="Y149" s="364"/>
      <c r="Z149" s="364"/>
    </row>
    <row r="150" spans="1:26" ht="15.75" customHeight="1">
      <c r="A150" s="730" t="s">
        <v>335</v>
      </c>
      <c r="B150" s="482" t="s">
        <v>339</v>
      </c>
      <c r="C150" s="483"/>
      <c r="D150" s="381"/>
      <c r="E150" s="381"/>
      <c r="F150" s="386"/>
      <c r="G150" s="484">
        <v>12</v>
      </c>
      <c r="H150" s="485">
        <f t="shared" si="21"/>
        <v>360</v>
      </c>
      <c r="I150" s="546">
        <v>144</v>
      </c>
      <c r="J150" s="384">
        <v>90</v>
      </c>
      <c r="K150" s="384">
        <v>54</v>
      </c>
      <c r="L150" s="384"/>
      <c r="M150" s="486">
        <f aca="true" t="shared" si="22" ref="M150:M156">H150-I150</f>
        <v>216</v>
      </c>
      <c r="N150" s="502"/>
      <c r="O150" s="502"/>
      <c r="P150" s="502"/>
      <c r="Q150" s="502"/>
      <c r="R150" s="502">
        <v>16</v>
      </c>
      <c r="S150" s="503"/>
      <c r="T150" s="364"/>
      <c r="U150" s="364"/>
      <c r="V150" s="364"/>
      <c r="W150" s="364"/>
      <c r="X150" s="364"/>
      <c r="Y150" s="364"/>
      <c r="Z150" s="364"/>
    </row>
    <row r="151" spans="1:26" ht="15.75" customHeight="1">
      <c r="A151" s="731"/>
      <c r="B151" s="487" t="s">
        <v>340</v>
      </c>
      <c r="C151" s="81"/>
      <c r="D151" s="5" t="s">
        <v>261</v>
      </c>
      <c r="E151" s="5"/>
      <c r="F151" s="488"/>
      <c r="G151" s="457">
        <v>3</v>
      </c>
      <c r="H151" s="457">
        <f t="shared" si="21"/>
        <v>90</v>
      </c>
      <c r="I151" s="64">
        <f aca="true" t="shared" si="23" ref="I151:I156">SUMPRODUCT(N151:Y151,$N$7:$Y$7)</f>
        <v>36</v>
      </c>
      <c r="J151" s="5">
        <v>18</v>
      </c>
      <c r="K151" s="5">
        <v>18</v>
      </c>
      <c r="L151" s="5"/>
      <c r="M151" s="54">
        <f t="shared" si="22"/>
        <v>54</v>
      </c>
      <c r="N151" s="366"/>
      <c r="O151" s="366"/>
      <c r="P151" s="366"/>
      <c r="Q151" s="366"/>
      <c r="R151" s="366">
        <v>4</v>
      </c>
      <c r="S151" s="387"/>
      <c r="T151" s="364"/>
      <c r="U151" s="364"/>
      <c r="V151" s="364"/>
      <c r="W151" s="364"/>
      <c r="X151" s="364"/>
      <c r="Y151" s="364"/>
      <c r="Z151" s="364"/>
    </row>
    <row r="152" spans="1:26" ht="15.75" customHeight="1">
      <c r="A152" s="731"/>
      <c r="B152" s="487" t="s">
        <v>342</v>
      </c>
      <c r="C152" s="81"/>
      <c r="D152" s="5" t="s">
        <v>261</v>
      </c>
      <c r="E152" s="5"/>
      <c r="F152" s="423"/>
      <c r="G152" s="457">
        <v>3</v>
      </c>
      <c r="H152" s="457">
        <f t="shared" si="21"/>
        <v>90</v>
      </c>
      <c r="I152" s="64">
        <f t="shared" si="23"/>
        <v>36</v>
      </c>
      <c r="J152" s="5">
        <v>18</v>
      </c>
      <c r="K152" s="5">
        <v>18</v>
      </c>
      <c r="L152" s="5"/>
      <c r="M152" s="54">
        <f t="shared" si="22"/>
        <v>54</v>
      </c>
      <c r="N152" s="366"/>
      <c r="O152" s="366"/>
      <c r="P152" s="366"/>
      <c r="Q152" s="366"/>
      <c r="R152" s="366">
        <v>4</v>
      </c>
      <c r="S152" s="387"/>
      <c r="T152" s="364"/>
      <c r="U152" s="364"/>
      <c r="V152" s="364"/>
      <c r="W152" s="364"/>
      <c r="X152" s="364"/>
      <c r="Y152" s="364"/>
      <c r="Z152" s="364"/>
    </row>
    <row r="153" spans="1:26" ht="15.75" customHeight="1">
      <c r="A153" s="731"/>
      <c r="B153" s="487" t="s">
        <v>343</v>
      </c>
      <c r="C153" s="81"/>
      <c r="D153" s="5" t="s">
        <v>261</v>
      </c>
      <c r="E153" s="5"/>
      <c r="F153" s="491"/>
      <c r="G153" s="457">
        <v>3</v>
      </c>
      <c r="H153" s="457">
        <f t="shared" si="21"/>
        <v>90</v>
      </c>
      <c r="I153" s="64">
        <f t="shared" si="23"/>
        <v>36</v>
      </c>
      <c r="J153" s="5">
        <v>27</v>
      </c>
      <c r="K153" s="5">
        <v>9</v>
      </c>
      <c r="L153" s="5"/>
      <c r="M153" s="54">
        <f t="shared" si="22"/>
        <v>54</v>
      </c>
      <c r="N153" s="366"/>
      <c r="O153" s="366"/>
      <c r="P153" s="366"/>
      <c r="Q153" s="366"/>
      <c r="R153" s="366">
        <v>4</v>
      </c>
      <c r="S153" s="387"/>
      <c r="T153" s="364"/>
      <c r="U153" s="364"/>
      <c r="V153" s="364"/>
      <c r="W153" s="364"/>
      <c r="X153" s="364"/>
      <c r="Y153" s="364"/>
      <c r="Z153" s="364"/>
    </row>
    <row r="154" spans="1:26" ht="15.75" customHeight="1">
      <c r="A154" s="731"/>
      <c r="B154" s="489" t="s">
        <v>341</v>
      </c>
      <c r="C154" s="81"/>
      <c r="D154" s="5" t="s">
        <v>261</v>
      </c>
      <c r="E154" s="4"/>
      <c r="F154" s="423"/>
      <c r="G154" s="457">
        <v>3</v>
      </c>
      <c r="H154" s="457">
        <f t="shared" si="21"/>
        <v>90</v>
      </c>
      <c r="I154" s="64">
        <f t="shared" si="23"/>
        <v>36</v>
      </c>
      <c r="J154" s="5">
        <v>18</v>
      </c>
      <c r="K154" s="5">
        <v>18</v>
      </c>
      <c r="L154" s="5"/>
      <c r="M154" s="54">
        <f t="shared" si="22"/>
        <v>54</v>
      </c>
      <c r="N154" s="366"/>
      <c r="O154" s="366"/>
      <c r="P154" s="366"/>
      <c r="Q154" s="366"/>
      <c r="R154" s="366">
        <v>4</v>
      </c>
      <c r="S154" s="387"/>
      <c r="T154" s="364"/>
      <c r="U154" s="364"/>
      <c r="V154" s="364"/>
      <c r="W154" s="364"/>
      <c r="X154" s="364"/>
      <c r="Y154" s="364"/>
      <c r="Z154" s="364"/>
    </row>
    <row r="155" spans="1:26" ht="15.75" customHeight="1">
      <c r="A155" s="731"/>
      <c r="B155" s="489" t="s">
        <v>227</v>
      </c>
      <c r="C155" s="81"/>
      <c r="D155" s="5" t="s">
        <v>261</v>
      </c>
      <c r="E155" s="4"/>
      <c r="F155" s="423"/>
      <c r="G155" s="457">
        <v>3</v>
      </c>
      <c r="H155" s="457">
        <f t="shared" si="21"/>
        <v>90</v>
      </c>
      <c r="I155" s="64">
        <f t="shared" si="23"/>
        <v>36</v>
      </c>
      <c r="J155" s="5">
        <v>27</v>
      </c>
      <c r="K155" s="5">
        <v>9</v>
      </c>
      <c r="L155" s="5"/>
      <c r="M155" s="54">
        <f t="shared" si="22"/>
        <v>54</v>
      </c>
      <c r="N155" s="366"/>
      <c r="O155" s="366"/>
      <c r="P155" s="366"/>
      <c r="Q155" s="366"/>
      <c r="R155" s="366">
        <v>4</v>
      </c>
      <c r="S155" s="387"/>
      <c r="T155" s="364"/>
      <c r="U155" s="364"/>
      <c r="V155" s="364"/>
      <c r="W155" s="364"/>
      <c r="X155" s="364"/>
      <c r="Y155" s="364"/>
      <c r="Z155" s="364"/>
    </row>
    <row r="156" spans="1:26" ht="15.75" customHeight="1">
      <c r="A156" s="731"/>
      <c r="B156" s="490" t="s">
        <v>334</v>
      </c>
      <c r="C156" s="64"/>
      <c r="D156" s="5" t="s">
        <v>261</v>
      </c>
      <c r="E156" s="4"/>
      <c r="F156" s="491"/>
      <c r="G156" s="492">
        <v>3</v>
      </c>
      <c r="H156" s="492">
        <f>30*G156</f>
        <v>90</v>
      </c>
      <c r="I156" s="64">
        <f t="shared" si="23"/>
        <v>36</v>
      </c>
      <c r="J156" s="4"/>
      <c r="K156" s="4"/>
      <c r="L156" s="4">
        <v>90</v>
      </c>
      <c r="M156" s="32">
        <f t="shared" si="22"/>
        <v>54</v>
      </c>
      <c r="N156" s="366"/>
      <c r="O156" s="366"/>
      <c r="P156" s="366"/>
      <c r="Q156" s="366"/>
      <c r="R156" s="366">
        <v>4</v>
      </c>
      <c r="S156" s="387"/>
      <c r="T156" s="364"/>
      <c r="U156" s="364"/>
      <c r="V156" s="364"/>
      <c r="W156" s="364"/>
      <c r="X156" s="364"/>
      <c r="Y156" s="364"/>
      <c r="Z156" s="364"/>
    </row>
    <row r="157" spans="1:26" ht="15.75" customHeight="1" thickBot="1">
      <c r="A157" s="732"/>
      <c r="B157" s="493" t="s">
        <v>313</v>
      </c>
      <c r="C157" s="494"/>
      <c r="D157" s="495" t="s">
        <v>261</v>
      </c>
      <c r="E157" s="495"/>
      <c r="F157" s="496"/>
      <c r="G157" s="497">
        <v>3</v>
      </c>
      <c r="H157" s="498">
        <f>G157*30</f>
        <v>90</v>
      </c>
      <c r="I157" s="499"/>
      <c r="J157" s="500"/>
      <c r="K157" s="500"/>
      <c r="L157" s="500"/>
      <c r="M157" s="501"/>
      <c r="N157" s="389"/>
      <c r="O157" s="389"/>
      <c r="P157" s="389"/>
      <c r="Q157" s="389"/>
      <c r="R157" s="389">
        <v>4</v>
      </c>
      <c r="S157" s="393"/>
      <c r="T157" s="364"/>
      <c r="U157" s="364"/>
      <c r="V157" s="364"/>
      <c r="W157" s="364"/>
      <c r="X157" s="364"/>
      <c r="Y157" s="364"/>
      <c r="Z157" s="364"/>
    </row>
    <row r="158" spans="1:26" ht="15.75" customHeight="1">
      <c r="A158" s="730" t="s">
        <v>338</v>
      </c>
      <c r="B158" s="482" t="s">
        <v>344</v>
      </c>
      <c r="C158" s="483"/>
      <c r="D158" s="381"/>
      <c r="E158" s="381"/>
      <c r="F158" s="386"/>
      <c r="G158" s="484">
        <v>9</v>
      </c>
      <c r="H158" s="485">
        <f>G158*30</f>
        <v>270</v>
      </c>
      <c r="I158" s="546">
        <v>96</v>
      </c>
      <c r="J158" s="384">
        <v>48</v>
      </c>
      <c r="K158" s="384">
        <v>48</v>
      </c>
      <c r="L158" s="384"/>
      <c r="M158" s="486">
        <f>H158-I158</f>
        <v>174</v>
      </c>
      <c r="N158" s="502"/>
      <c r="O158" s="502"/>
      <c r="P158" s="502"/>
      <c r="Q158" s="502"/>
      <c r="R158" s="502"/>
      <c r="S158" s="502">
        <v>12</v>
      </c>
      <c r="T158" s="364"/>
      <c r="U158" s="364"/>
      <c r="V158" s="364"/>
      <c r="W158" s="364"/>
      <c r="X158" s="364"/>
      <c r="Y158" s="364"/>
      <c r="Z158" s="364"/>
    </row>
    <row r="159" spans="1:26" ht="15.75" customHeight="1">
      <c r="A159" s="731"/>
      <c r="B159" s="487" t="s">
        <v>345</v>
      </c>
      <c r="C159" s="81"/>
      <c r="D159" s="5" t="s">
        <v>262</v>
      </c>
      <c r="E159" s="5"/>
      <c r="F159" s="488"/>
      <c r="G159" s="457">
        <v>3</v>
      </c>
      <c r="H159" s="457">
        <f>G159*30</f>
        <v>90</v>
      </c>
      <c r="I159" s="64">
        <f>SUMPRODUCT(N159:Y159,$N$7:$Y$7)</f>
        <v>32</v>
      </c>
      <c r="J159" s="5">
        <v>16</v>
      </c>
      <c r="K159" s="5">
        <v>16</v>
      </c>
      <c r="L159" s="5"/>
      <c r="M159" s="54">
        <f>H159-I159</f>
        <v>58</v>
      </c>
      <c r="N159" s="366"/>
      <c r="O159" s="366"/>
      <c r="P159" s="366"/>
      <c r="Q159" s="366"/>
      <c r="R159" s="366"/>
      <c r="S159" s="366">
        <v>4</v>
      </c>
      <c r="T159" s="364"/>
      <c r="U159" s="364"/>
      <c r="V159" s="364"/>
      <c r="W159" s="364"/>
      <c r="X159" s="364"/>
      <c r="Y159" s="364"/>
      <c r="Z159" s="364"/>
    </row>
    <row r="160" spans="1:26" ht="15.75" customHeight="1">
      <c r="A160" s="731"/>
      <c r="B160" s="487" t="s">
        <v>41</v>
      </c>
      <c r="C160" s="81"/>
      <c r="D160" s="5" t="s">
        <v>262</v>
      </c>
      <c r="E160" s="5"/>
      <c r="F160" s="423"/>
      <c r="G160" s="457">
        <v>3</v>
      </c>
      <c r="H160" s="457">
        <f>G160*30</f>
        <v>90</v>
      </c>
      <c r="I160" s="64">
        <f>SUMPRODUCT(N160:Y160,$N$7:$Y$7)</f>
        <v>32</v>
      </c>
      <c r="J160" s="5">
        <v>16</v>
      </c>
      <c r="K160" s="5">
        <v>16</v>
      </c>
      <c r="L160" s="5"/>
      <c r="M160" s="54">
        <f>H160-I160</f>
        <v>58</v>
      </c>
      <c r="N160" s="366"/>
      <c r="O160" s="366"/>
      <c r="P160" s="366"/>
      <c r="Q160" s="366"/>
      <c r="R160" s="366"/>
      <c r="S160" s="366">
        <v>4</v>
      </c>
      <c r="T160" s="364"/>
      <c r="U160" s="364"/>
      <c r="V160" s="364"/>
      <c r="W160" s="364"/>
      <c r="X160" s="364"/>
      <c r="Y160" s="364"/>
      <c r="Z160" s="364"/>
    </row>
    <row r="161" spans="1:26" ht="15.75" customHeight="1">
      <c r="A161" s="731"/>
      <c r="B161" s="487" t="s">
        <v>346</v>
      </c>
      <c r="C161" s="81"/>
      <c r="D161" s="5" t="s">
        <v>262</v>
      </c>
      <c r="E161" s="5"/>
      <c r="F161" s="491"/>
      <c r="G161" s="457">
        <v>3</v>
      </c>
      <c r="H161" s="457">
        <f>G161*30</f>
        <v>90</v>
      </c>
      <c r="I161" s="64">
        <f>SUMPRODUCT(N161:Y161,$N$7:$Y$7)</f>
        <v>32</v>
      </c>
      <c r="J161" s="5">
        <v>16</v>
      </c>
      <c r="K161" s="5">
        <v>16</v>
      </c>
      <c r="L161" s="5"/>
      <c r="M161" s="54">
        <f>H161-I161</f>
        <v>58</v>
      </c>
      <c r="N161" s="366"/>
      <c r="O161" s="366"/>
      <c r="P161" s="366"/>
      <c r="Q161" s="366"/>
      <c r="R161" s="366"/>
      <c r="S161" s="366">
        <v>4</v>
      </c>
      <c r="T161" s="364"/>
      <c r="U161" s="364"/>
      <c r="V161" s="364"/>
      <c r="W161" s="364"/>
      <c r="X161" s="364"/>
      <c r="Y161" s="364"/>
      <c r="Z161" s="364"/>
    </row>
    <row r="162" spans="1:26" ht="15.75" customHeight="1">
      <c r="A162" s="731"/>
      <c r="B162" s="490" t="s">
        <v>334</v>
      </c>
      <c r="C162" s="64"/>
      <c r="D162" s="5" t="s">
        <v>262</v>
      </c>
      <c r="E162" s="4"/>
      <c r="F162" s="491"/>
      <c r="G162" s="492">
        <v>3</v>
      </c>
      <c r="H162" s="492">
        <f>30*G162</f>
        <v>90</v>
      </c>
      <c r="I162" s="64">
        <f>SUMPRODUCT(N162:Y162,$N$7:$Y$7)</f>
        <v>32</v>
      </c>
      <c r="J162" s="4"/>
      <c r="K162" s="4"/>
      <c r="L162" s="4">
        <v>90</v>
      </c>
      <c r="M162" s="32">
        <f>H162-I162</f>
        <v>58</v>
      </c>
      <c r="N162" s="366"/>
      <c r="O162" s="366"/>
      <c r="P162" s="366"/>
      <c r="Q162" s="366"/>
      <c r="R162" s="366"/>
      <c r="S162" s="366">
        <v>4</v>
      </c>
      <c r="T162" s="364"/>
      <c r="U162" s="364"/>
      <c r="V162" s="364"/>
      <c r="W162" s="364"/>
      <c r="X162" s="364"/>
      <c r="Y162" s="364"/>
      <c r="Z162" s="364"/>
    </row>
    <row r="163" spans="1:26" ht="15.75" customHeight="1" thickBot="1">
      <c r="A163" s="732"/>
      <c r="B163" s="493" t="s">
        <v>313</v>
      </c>
      <c r="C163" s="494"/>
      <c r="D163" s="495" t="s">
        <v>262</v>
      </c>
      <c r="E163" s="495"/>
      <c r="F163" s="496"/>
      <c r="G163" s="497">
        <v>3</v>
      </c>
      <c r="H163" s="498">
        <f>G163*30</f>
        <v>90</v>
      </c>
      <c r="I163" s="499"/>
      <c r="J163" s="500"/>
      <c r="K163" s="500"/>
      <c r="L163" s="500"/>
      <c r="M163" s="501"/>
      <c r="N163" s="389"/>
      <c r="O163" s="389"/>
      <c r="P163" s="389"/>
      <c r="Q163" s="389"/>
      <c r="R163" s="389"/>
      <c r="S163" s="389">
        <v>4</v>
      </c>
      <c r="T163" s="364"/>
      <c r="U163" s="364"/>
      <c r="V163" s="364"/>
      <c r="W163" s="364"/>
      <c r="X163" s="364"/>
      <c r="Y163" s="364"/>
      <c r="Z163" s="364"/>
    </row>
    <row r="164" spans="1:26" s="349" customFormat="1" ht="16.5" thickBot="1">
      <c r="A164" s="733" t="s">
        <v>347</v>
      </c>
      <c r="B164" s="734"/>
      <c r="C164" s="734"/>
      <c r="D164" s="734"/>
      <c r="E164" s="734"/>
      <c r="F164" s="735"/>
      <c r="G164" s="446">
        <f aca="true" t="shared" si="24" ref="G164:S164">SUM(G136,G145,G150,G158)</f>
        <v>30</v>
      </c>
      <c r="H164" s="446">
        <f t="shared" si="24"/>
        <v>900</v>
      </c>
      <c r="I164" s="446">
        <f t="shared" si="24"/>
        <v>330</v>
      </c>
      <c r="J164" s="446">
        <f t="shared" si="24"/>
        <v>183</v>
      </c>
      <c r="K164" s="446">
        <f t="shared" si="24"/>
        <v>132</v>
      </c>
      <c r="L164" s="446">
        <f t="shared" si="24"/>
        <v>15</v>
      </c>
      <c r="M164" s="446">
        <f t="shared" si="24"/>
        <v>570</v>
      </c>
      <c r="N164" s="446">
        <f t="shared" si="24"/>
        <v>0</v>
      </c>
      <c r="O164" s="446">
        <f t="shared" si="24"/>
        <v>0</v>
      </c>
      <c r="P164" s="446">
        <f t="shared" si="24"/>
        <v>0</v>
      </c>
      <c r="Q164" s="446">
        <f t="shared" si="24"/>
        <v>6</v>
      </c>
      <c r="R164" s="446">
        <f t="shared" si="24"/>
        <v>16</v>
      </c>
      <c r="S164" s="446">
        <f t="shared" si="24"/>
        <v>12</v>
      </c>
      <c r="T164" s="447">
        <f aca="true" t="shared" si="25" ref="T164:Y164">T163</f>
        <v>0</v>
      </c>
      <c r="U164" s="447">
        <f t="shared" si="25"/>
        <v>0</v>
      </c>
      <c r="V164" s="447">
        <f t="shared" si="25"/>
        <v>0</v>
      </c>
      <c r="W164" s="447">
        <f t="shared" si="25"/>
        <v>0</v>
      </c>
      <c r="X164" s="447">
        <f t="shared" si="25"/>
        <v>0</v>
      </c>
      <c r="Y164" s="447">
        <f t="shared" si="25"/>
        <v>0</v>
      </c>
      <c r="Z164" s="432"/>
    </row>
    <row r="165" spans="1:26" ht="19.5" customHeight="1" thickBot="1">
      <c r="A165" s="828"/>
      <c r="B165" s="829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547">
        <f aca="true" t="shared" si="26" ref="N165:S165">SUM(N52,N121,N136,N164)</f>
        <v>26</v>
      </c>
      <c r="O165" s="547">
        <f t="shared" si="26"/>
        <v>26</v>
      </c>
      <c r="P165" s="547">
        <f t="shared" si="26"/>
        <v>18</v>
      </c>
      <c r="Q165" s="547">
        <f t="shared" si="26"/>
        <v>26</v>
      </c>
      <c r="R165" s="547">
        <f t="shared" si="26"/>
        <v>22</v>
      </c>
      <c r="S165" s="547">
        <f t="shared" si="26"/>
        <v>24</v>
      </c>
      <c r="T165" s="33"/>
      <c r="U165" s="33"/>
      <c r="V165" s="33"/>
      <c r="W165" s="33"/>
      <c r="X165" s="33"/>
      <c r="Y165" s="33"/>
      <c r="Z165" s="95"/>
    </row>
    <row r="166" spans="1:26" ht="15.75" customHeight="1" thickBot="1">
      <c r="A166" s="126"/>
      <c r="B166" s="126" t="s">
        <v>96</v>
      </c>
      <c r="C166" s="58"/>
      <c r="D166" s="58"/>
      <c r="E166" s="58"/>
      <c r="F166" s="58"/>
      <c r="G166" s="548">
        <f>SUM(G50,G119,G128,G133,G164)</f>
        <v>240</v>
      </c>
      <c r="H166" s="548">
        <f>SUM(H50,H119,H128,H133,H164)</f>
        <v>7200</v>
      </c>
      <c r="I166" s="58"/>
      <c r="J166" s="58"/>
      <c r="K166" s="58"/>
      <c r="L166" s="58"/>
      <c r="M166" s="135"/>
      <c r="N166" s="140"/>
      <c r="O166" s="58"/>
      <c r="P166" s="141"/>
      <c r="Q166" s="138"/>
      <c r="R166" s="58"/>
      <c r="S166" s="58"/>
      <c r="T166" s="67"/>
      <c r="U166" s="67"/>
      <c r="V166" s="67"/>
      <c r="W166" s="124"/>
      <c r="X166" s="33"/>
      <c r="Y166" s="67"/>
      <c r="Z166" s="124"/>
    </row>
    <row r="167" spans="1:26" ht="15.75" customHeight="1" thickBot="1">
      <c r="A167" s="126"/>
      <c r="B167" s="126" t="s">
        <v>300</v>
      </c>
      <c r="C167" s="58"/>
      <c r="D167" s="58"/>
      <c r="E167" s="58"/>
      <c r="F167" s="58"/>
      <c r="G167" s="548">
        <f>SUM(G51,G120,G129)</f>
        <v>120</v>
      </c>
      <c r="H167" s="548">
        <f>SUM(H51,H120,H129)</f>
        <v>3600</v>
      </c>
      <c r="I167" s="58"/>
      <c r="J167" s="58"/>
      <c r="K167" s="58"/>
      <c r="L167" s="58"/>
      <c r="M167" s="135"/>
      <c r="N167" s="140"/>
      <c r="O167" s="58"/>
      <c r="P167" s="141"/>
      <c r="Q167" s="138"/>
      <c r="R167" s="58"/>
      <c r="S167" s="58"/>
      <c r="T167" s="67"/>
      <c r="U167" s="67"/>
      <c r="V167" s="67"/>
      <c r="W167" s="124"/>
      <c r="X167" s="33"/>
      <c r="Y167" s="67"/>
      <c r="Z167" s="124"/>
    </row>
    <row r="168" spans="1:43" ht="15.75" customHeight="1" thickBot="1">
      <c r="A168" s="126"/>
      <c r="B168" s="126" t="s">
        <v>72</v>
      </c>
      <c r="C168" s="58"/>
      <c r="D168" s="58"/>
      <c r="E168" s="58"/>
      <c r="F168" s="58"/>
      <c r="G168" s="548">
        <f>SUM(G52,G121,G130,G132,G164)</f>
        <v>120</v>
      </c>
      <c r="H168" s="548">
        <f>SUM(H52,H121,H130,H132,H164)</f>
        <v>3600</v>
      </c>
      <c r="I168" s="58"/>
      <c r="J168" s="58"/>
      <c r="K168" s="58"/>
      <c r="L168" s="58"/>
      <c r="M168" s="135"/>
      <c r="N168" s="140"/>
      <c r="O168" s="58"/>
      <c r="P168" s="141"/>
      <c r="Q168" s="138"/>
      <c r="R168" s="58"/>
      <c r="S168" s="58"/>
      <c r="T168" s="67"/>
      <c r="U168" s="67"/>
      <c r="V168" s="67"/>
      <c r="W168" s="124"/>
      <c r="X168" s="33"/>
      <c r="Y168" s="67"/>
      <c r="Z168" s="124"/>
      <c r="AK168" s="358"/>
      <c r="AL168" s="352">
        <v>1</v>
      </c>
      <c r="AM168" s="352" t="s">
        <v>259</v>
      </c>
      <c r="AN168" s="352" t="s">
        <v>260</v>
      </c>
      <c r="AO168" s="352">
        <v>3</v>
      </c>
      <c r="AP168" s="352" t="s">
        <v>261</v>
      </c>
      <c r="AQ168" s="352" t="s">
        <v>262</v>
      </c>
    </row>
    <row r="169" spans="1:43" ht="17.25" customHeight="1" thickBot="1">
      <c r="A169" s="736" t="s">
        <v>1</v>
      </c>
      <c r="B169" s="737"/>
      <c r="C169" s="737"/>
      <c r="D169" s="737"/>
      <c r="E169" s="737"/>
      <c r="F169" s="737"/>
      <c r="G169" s="737"/>
      <c r="H169" s="737"/>
      <c r="I169" s="737"/>
      <c r="J169" s="737"/>
      <c r="K169" s="737"/>
      <c r="L169" s="737"/>
      <c r="M169" s="737"/>
      <c r="N169" s="549">
        <f aca="true" t="shared" si="27" ref="N169:S169">N165</f>
        <v>26</v>
      </c>
      <c r="O169" s="549">
        <f t="shared" si="27"/>
        <v>26</v>
      </c>
      <c r="P169" s="549">
        <f t="shared" si="27"/>
        <v>18</v>
      </c>
      <c r="Q169" s="549">
        <f t="shared" si="27"/>
        <v>26</v>
      </c>
      <c r="R169" s="549">
        <f t="shared" si="27"/>
        <v>22</v>
      </c>
      <c r="S169" s="549">
        <f t="shared" si="27"/>
        <v>24</v>
      </c>
      <c r="T169" s="84" t="e">
        <f>SUM(#REF!,T52,#REF!,T121,#REF!,#REF!,#REF!)</f>
        <v>#REF!</v>
      </c>
      <c r="U169" s="84" t="e">
        <f>SUM(#REF!,U52,#REF!,U121,#REF!,#REF!,#REF!)</f>
        <v>#REF!</v>
      </c>
      <c r="V169" s="84" t="e">
        <f>SUM(#REF!,V52,#REF!,V121,#REF!,#REF!,#REF!)</f>
        <v>#REF!</v>
      </c>
      <c r="W169" s="84" t="e">
        <f>SUM(#REF!,W52,#REF!,W121,#REF!,#REF!,#REF!)</f>
        <v>#REF!</v>
      </c>
      <c r="X169" s="84" t="e">
        <f>SUM(#REF!,X52,#REF!,X121,#REF!,#REF!,#REF!)</f>
        <v>#REF!</v>
      </c>
      <c r="Y169" s="84" t="e">
        <f>SUM(#REF!,Y52,#REF!,Y121,#REF!,#REF!,#REF!)</f>
        <v>#REF!</v>
      </c>
      <c r="Z169" s="84" t="e">
        <f>SUM(#REF!,Z52,#REF!,Z121,#REF!,#REF!,#REF!)</f>
        <v>#REF!</v>
      </c>
      <c r="AK169" s="358" t="s">
        <v>266</v>
      </c>
      <c r="AL169" s="358" t="e">
        <f>AL10+AL29+AL57+#REF!</f>
        <v>#REF!</v>
      </c>
      <c r="AM169" s="358" t="e">
        <f>AM10+AM29+AM57+#REF!</f>
        <v>#REF!</v>
      </c>
      <c r="AN169" s="358" t="e">
        <f>AN10+AN29+AN57+#REF!</f>
        <v>#REF!</v>
      </c>
      <c r="AO169" s="358" t="e">
        <f>AO10+AO29+AO57+#REF!</f>
        <v>#REF!</v>
      </c>
      <c r="AP169" s="358" t="e">
        <f>AP10+AP29+AP57+#REF!</f>
        <v>#REF!</v>
      </c>
      <c r="AQ169" s="358" t="e">
        <f>AQ10+AQ29+AQ57+#REF!</f>
        <v>#REF!</v>
      </c>
    </row>
    <row r="170" spans="1:43" ht="17.25" customHeight="1" thickBot="1">
      <c r="A170" s="738" t="s">
        <v>9</v>
      </c>
      <c r="B170" s="739"/>
      <c r="C170" s="739"/>
      <c r="D170" s="739"/>
      <c r="E170" s="739"/>
      <c r="F170" s="739"/>
      <c r="G170" s="739"/>
      <c r="H170" s="739"/>
      <c r="I170" s="739"/>
      <c r="J170" s="739"/>
      <c r="K170" s="739"/>
      <c r="L170" s="739"/>
      <c r="M170" s="739"/>
      <c r="N170" s="22">
        <f>COUNTIF($F11:$F164,"=1")</f>
        <v>0</v>
      </c>
      <c r="O170" s="23">
        <v>0</v>
      </c>
      <c r="P170" s="42">
        <f>COUNTIF($F11:$F164,"=3")</f>
        <v>1</v>
      </c>
      <c r="Q170" s="550">
        <v>1</v>
      </c>
      <c r="R170" s="550">
        <v>1</v>
      </c>
      <c r="S170" s="550">
        <v>0</v>
      </c>
      <c r="T170" s="22"/>
      <c r="U170" s="23"/>
      <c r="V170" s="23"/>
      <c r="W170" s="48"/>
      <c r="X170" s="22"/>
      <c r="Y170" s="23"/>
      <c r="Z170" s="42"/>
      <c r="AC170" s="349" t="s">
        <v>107</v>
      </c>
      <c r="AD170" s="348">
        <f>AB30+AB120</f>
        <v>41.5</v>
      </c>
      <c r="AK170" s="192" t="s">
        <v>267</v>
      </c>
      <c r="AL170" s="358" t="e">
        <f>AL11+AL30+AL58+#REF!</f>
        <v>#REF!</v>
      </c>
      <c r="AM170" s="358" t="e">
        <f>AM11+AM30+AM58+#REF!+1</f>
        <v>#REF!</v>
      </c>
      <c r="AN170" s="358" t="e">
        <f>AN11+AN30+AN58+#REF!</f>
        <v>#REF!</v>
      </c>
      <c r="AO170" s="358" t="e">
        <f>AO11+AO30+AO58+#REF!</f>
        <v>#REF!</v>
      </c>
      <c r="AP170" s="358" t="e">
        <f>AP11+AP30+AP58+#REF!</f>
        <v>#REF!</v>
      </c>
      <c r="AQ170" s="358" t="e">
        <f>AQ11+AQ30+AQ58+#REF!+1</f>
        <v>#REF!</v>
      </c>
    </row>
    <row r="171" spans="1:43" ht="17.25" customHeight="1" thickBot="1">
      <c r="A171" s="738" t="s">
        <v>2</v>
      </c>
      <c r="B171" s="739"/>
      <c r="C171" s="739"/>
      <c r="D171" s="739"/>
      <c r="E171" s="739"/>
      <c r="F171" s="739"/>
      <c r="G171" s="739"/>
      <c r="H171" s="739"/>
      <c r="I171" s="739"/>
      <c r="J171" s="739"/>
      <c r="K171" s="739"/>
      <c r="L171" s="739"/>
      <c r="M171" s="739"/>
      <c r="N171" s="22">
        <f>COUNTIF($C11:$C118,"1")</f>
        <v>5</v>
      </c>
      <c r="O171" s="551">
        <f>COUNTIF($C11:$C118,"2а")</f>
        <v>1</v>
      </c>
      <c r="P171" s="551">
        <f>COUNTIF($C11:$C118,"2б")</f>
        <v>2</v>
      </c>
      <c r="Q171" s="551">
        <f>COUNTIF($C11:$C118,"3")</f>
        <v>4</v>
      </c>
      <c r="R171" s="551">
        <f>COUNTIF($C11:$C118,"4а")</f>
        <v>1</v>
      </c>
      <c r="S171" s="551">
        <f>COUNTIF($C11:$C118,"4б")</f>
        <v>2</v>
      </c>
      <c r="T171" s="22"/>
      <c r="U171" s="23"/>
      <c r="V171" s="23"/>
      <c r="W171" s="48"/>
      <c r="X171" s="22"/>
      <c r="Y171" s="23"/>
      <c r="Z171" s="42"/>
      <c r="AC171" s="349" t="s">
        <v>108</v>
      </c>
      <c r="AD171" s="347">
        <f>AB15+AB31+AB121</f>
        <v>19.5</v>
      </c>
      <c r="AK171" s="192" t="s">
        <v>268</v>
      </c>
      <c r="AL171" s="358" t="e">
        <f>AL12+AL31+AL59+#REF!</f>
        <v>#REF!</v>
      </c>
      <c r="AM171" s="358" t="e">
        <f>AM12+AM31+AM59+#REF!</f>
        <v>#REF!</v>
      </c>
      <c r="AN171" s="358" t="e">
        <f>AN12+AN31+AN59+#REF!</f>
        <v>#REF!</v>
      </c>
      <c r="AO171" s="358" t="e">
        <f>AO12+AO31+AO59+#REF!</f>
        <v>#REF!</v>
      </c>
      <c r="AP171" s="358" t="e">
        <f>AP12+AP31+AP59+#REF!</f>
        <v>#REF!</v>
      </c>
      <c r="AQ171" s="358" t="e">
        <f>AQ12+AQ31+AQ59+#REF!</f>
        <v>#REF!</v>
      </c>
    </row>
    <row r="172" spans="1:43" ht="17.25" customHeight="1" thickBot="1">
      <c r="A172" s="738" t="s">
        <v>0</v>
      </c>
      <c r="B172" s="739"/>
      <c r="C172" s="739"/>
      <c r="D172" s="739"/>
      <c r="E172" s="739"/>
      <c r="F172" s="739"/>
      <c r="G172" s="739"/>
      <c r="H172" s="739"/>
      <c r="I172" s="739"/>
      <c r="J172" s="739"/>
      <c r="K172" s="739"/>
      <c r="L172" s="739"/>
      <c r="M172" s="739"/>
      <c r="N172" s="551">
        <f>COUNTIF($D11:$D118,"1")</f>
        <v>4</v>
      </c>
      <c r="O172" s="551">
        <f>COUNTIF($D11:$D118,"2а")</f>
        <v>6</v>
      </c>
      <c r="P172" s="551">
        <f>COUNTIF($D11:$D118,"2б")</f>
        <v>4</v>
      </c>
      <c r="Q172" s="551">
        <f>COUNTIF($D11:$D118,"3")+3</f>
        <v>5</v>
      </c>
      <c r="R172" s="551">
        <f>COUNTIF($D11:$D118,"4а")+5</f>
        <v>5</v>
      </c>
      <c r="S172" s="551">
        <f>COUNTIF($D11:$D118,"4б")+3</f>
        <v>5</v>
      </c>
      <c r="T172" s="85"/>
      <c r="U172" s="86"/>
      <c r="V172" s="86"/>
      <c r="W172" s="71"/>
      <c r="X172" s="85"/>
      <c r="Y172" s="86"/>
      <c r="Z172" s="87"/>
      <c r="AK172" s="192" t="s">
        <v>269</v>
      </c>
      <c r="AL172" s="358" t="e">
        <f>#REF!+AL32+AL60+#REF!</f>
        <v>#REF!</v>
      </c>
      <c r="AM172" s="358" t="e">
        <f>#REF!+AM32+AM60+#REF!</f>
        <v>#REF!</v>
      </c>
      <c r="AN172" s="358" t="e">
        <f>#REF!+AN32+AN60+#REF!</f>
        <v>#REF!</v>
      </c>
      <c r="AO172" s="358" t="e">
        <f>#REF!+AO32+AO60+#REF!</f>
        <v>#REF!</v>
      </c>
      <c r="AP172" s="358" t="e">
        <f>#REF!+AP32+AP60+#REF!</f>
        <v>#REF!</v>
      </c>
      <c r="AQ172" s="358" t="e">
        <f>#REF!+AQ32+AQ60+#REF!</f>
        <v>#REF!</v>
      </c>
    </row>
    <row r="173" spans="1:20" ht="18.75" customHeight="1">
      <c r="A173" s="2"/>
      <c r="B173" s="552"/>
      <c r="C173" s="552"/>
      <c r="D173" s="552"/>
      <c r="E173" s="552"/>
      <c r="F173" s="552"/>
      <c r="G173" s="553"/>
      <c r="H173" s="24"/>
      <c r="I173" s="24"/>
      <c r="J173" s="24"/>
      <c r="K173" s="24"/>
      <c r="L173" s="24"/>
      <c r="M173" s="2"/>
      <c r="N173" s="798">
        <f>SUM(G17,G21,G27,G28,G31,G34,G37,G40,G43,G46,G49,G56,G62,G66,G67,G70,G73,G74,G75,G85,G100,G115,G118,G125)</f>
        <v>60</v>
      </c>
      <c r="O173" s="799"/>
      <c r="P173" s="800"/>
      <c r="Q173" s="798">
        <f>SUM(G13,G59,G78,G81,G82,G86,G89,G94,G97,G103,G106,G109,G112,G126,G132,G136,G145,G150,G158)</f>
        <v>60</v>
      </c>
      <c r="R173" s="799"/>
      <c r="S173" s="800"/>
      <c r="T173" s="1"/>
    </row>
    <row r="174" spans="1:20" ht="22.5" customHeight="1">
      <c r="A174" s="2"/>
      <c r="B174" s="552"/>
      <c r="C174" s="552"/>
      <c r="D174" s="552"/>
      <c r="E174" s="552"/>
      <c r="F174" s="552"/>
      <c r="G174" s="553"/>
      <c r="H174" s="24"/>
      <c r="I174" s="24"/>
      <c r="J174" s="24"/>
      <c r="K174" s="24"/>
      <c r="L174" s="24"/>
      <c r="M174" s="2"/>
      <c r="N174" s="796">
        <f>N173+Q173</f>
        <v>120</v>
      </c>
      <c r="O174" s="797"/>
      <c r="P174" s="797"/>
      <c r="Q174" s="797"/>
      <c r="R174" s="797"/>
      <c r="S174" s="797"/>
      <c r="T174" s="1"/>
    </row>
    <row r="175" spans="2:26" ht="19.5" thickBot="1">
      <c r="B175" s="458"/>
      <c r="C175" s="458"/>
      <c r="D175" s="458"/>
      <c r="E175" s="458"/>
      <c r="F175" s="458"/>
      <c r="G175" s="459"/>
      <c r="H175" s="353"/>
      <c r="I175" s="353"/>
      <c r="J175" s="353"/>
      <c r="K175" s="353"/>
      <c r="L175" s="35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19" s="460" customFormat="1" ht="19.5" customHeight="1" thickBot="1">
      <c r="A176" s="723" t="s">
        <v>328</v>
      </c>
      <c r="B176" s="724"/>
      <c r="C176" s="724"/>
      <c r="D176" s="724"/>
      <c r="E176" s="724"/>
      <c r="F176" s="724"/>
      <c r="G176" s="724"/>
      <c r="H176" s="724"/>
      <c r="I176" s="724"/>
      <c r="J176" s="724"/>
      <c r="K176" s="724"/>
      <c r="L176" s="724"/>
      <c r="M176" s="724"/>
      <c r="N176" s="724"/>
      <c r="O176" s="724"/>
      <c r="P176" s="724"/>
      <c r="Q176" s="724"/>
      <c r="R176" s="724"/>
      <c r="S176" s="725"/>
    </row>
    <row r="177" spans="1:19" s="461" customFormat="1" ht="19.5" customHeight="1">
      <c r="A177" s="564" t="s">
        <v>187</v>
      </c>
      <c r="B177" s="579" t="s">
        <v>5</v>
      </c>
      <c r="C177" s="274"/>
      <c r="D177" s="274">
        <v>1.2</v>
      </c>
      <c r="E177" s="274"/>
      <c r="F177" s="274"/>
      <c r="G177" s="565">
        <v>4</v>
      </c>
      <c r="H177" s="274"/>
      <c r="I177" s="274"/>
      <c r="J177" s="274"/>
      <c r="K177" s="274"/>
      <c r="L177" s="274"/>
      <c r="M177" s="274"/>
      <c r="N177" s="274" t="s">
        <v>231</v>
      </c>
      <c r="O177" s="274" t="s">
        <v>231</v>
      </c>
      <c r="P177" s="274" t="s">
        <v>231</v>
      </c>
      <c r="Q177" s="274" t="s">
        <v>39</v>
      </c>
      <c r="R177" s="274" t="s">
        <v>39</v>
      </c>
      <c r="S177" s="275" t="s">
        <v>39</v>
      </c>
    </row>
    <row r="178" spans="1:19" s="461" customFormat="1" ht="19.5" customHeight="1">
      <c r="A178" s="721" t="s">
        <v>329</v>
      </c>
      <c r="B178" s="72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36"/>
    </row>
    <row r="179" spans="1:26" ht="31.5">
      <c r="A179" s="580" t="s">
        <v>188</v>
      </c>
      <c r="B179" s="554" t="s">
        <v>354</v>
      </c>
      <c r="C179" s="58"/>
      <c r="D179" s="555"/>
      <c r="E179" s="556"/>
      <c r="F179" s="557"/>
      <c r="G179" s="558">
        <f>SUM(G180:G183)</f>
        <v>18</v>
      </c>
      <c r="H179" s="558">
        <f aca="true" t="shared" si="28" ref="H179:M179">SUM(H180:H183)</f>
        <v>540</v>
      </c>
      <c r="I179" s="558">
        <f t="shared" si="28"/>
        <v>198</v>
      </c>
      <c r="J179" s="558">
        <f t="shared" si="28"/>
        <v>0</v>
      </c>
      <c r="K179" s="558">
        <f t="shared" si="28"/>
        <v>0</v>
      </c>
      <c r="L179" s="558">
        <f t="shared" si="28"/>
        <v>198</v>
      </c>
      <c r="M179" s="558">
        <f t="shared" si="28"/>
        <v>342</v>
      </c>
      <c r="N179" s="559"/>
      <c r="O179" s="559"/>
      <c r="P179" s="559"/>
      <c r="Q179" s="559"/>
      <c r="R179" s="559"/>
      <c r="S179" s="566"/>
      <c r="T179" s="2"/>
      <c r="U179" s="2"/>
      <c r="V179" s="2"/>
      <c r="W179" s="2"/>
      <c r="X179" s="2"/>
      <c r="Y179" s="2"/>
      <c r="Z179" s="2"/>
    </row>
    <row r="180" spans="1:26" ht="15.75">
      <c r="A180" s="567"/>
      <c r="B180" s="560" t="s">
        <v>355</v>
      </c>
      <c r="C180" s="561">
        <v>2</v>
      </c>
      <c r="D180" s="581">
        <v>1</v>
      </c>
      <c r="E180" s="556"/>
      <c r="F180" s="557"/>
      <c r="G180" s="511">
        <v>9</v>
      </c>
      <c r="H180" s="4">
        <f>G180*30</f>
        <v>270</v>
      </c>
      <c r="I180" s="562">
        <f>J180+K180+L180</f>
        <v>99</v>
      </c>
      <c r="J180" s="4"/>
      <c r="K180" s="4"/>
      <c r="L180" s="4">
        <v>99</v>
      </c>
      <c r="M180" s="563">
        <f>H180-I180</f>
        <v>171</v>
      </c>
      <c r="N180" s="559">
        <v>3</v>
      </c>
      <c r="O180" s="559">
        <v>3</v>
      </c>
      <c r="P180" s="559">
        <v>3</v>
      </c>
      <c r="Q180" s="559"/>
      <c r="R180" s="559"/>
      <c r="S180" s="566"/>
      <c r="T180" s="2"/>
      <c r="U180" s="2"/>
      <c r="V180" s="2"/>
      <c r="W180" s="2"/>
      <c r="X180" s="2"/>
      <c r="Y180" s="2"/>
      <c r="Z180" s="2"/>
    </row>
    <row r="181" spans="1:26" ht="16.5" thickBot="1">
      <c r="A181" s="568"/>
      <c r="B181" s="569" t="s">
        <v>355</v>
      </c>
      <c r="C181" s="570">
        <v>4</v>
      </c>
      <c r="D181" s="582">
        <v>3</v>
      </c>
      <c r="E181" s="571"/>
      <c r="F181" s="572"/>
      <c r="G181" s="573">
        <v>9</v>
      </c>
      <c r="H181" s="574">
        <f>G181*30</f>
        <v>270</v>
      </c>
      <c r="I181" s="575">
        <f>J181+K181+L181</f>
        <v>99</v>
      </c>
      <c r="J181" s="574"/>
      <c r="K181" s="574"/>
      <c r="L181" s="574">
        <v>99</v>
      </c>
      <c r="M181" s="576">
        <f>H181-I181</f>
        <v>171</v>
      </c>
      <c r="N181" s="577"/>
      <c r="O181" s="577"/>
      <c r="P181" s="577"/>
      <c r="Q181" s="577">
        <v>3</v>
      </c>
      <c r="R181" s="577">
        <v>3</v>
      </c>
      <c r="S181" s="578">
        <v>3</v>
      </c>
      <c r="T181" s="2"/>
      <c r="U181" s="2"/>
      <c r="V181" s="2"/>
      <c r="W181" s="2"/>
      <c r="X181" s="2"/>
      <c r="Y181" s="2"/>
      <c r="Z181" s="2"/>
    </row>
    <row r="182" spans="2:26" ht="18.75">
      <c r="B182" s="458"/>
      <c r="C182" s="458"/>
      <c r="D182" s="458"/>
      <c r="E182" s="458"/>
      <c r="F182" s="458"/>
      <c r="G182" s="459"/>
      <c r="H182" s="353"/>
      <c r="I182" s="353"/>
      <c r="J182" s="353"/>
      <c r="K182" s="353"/>
      <c r="L182" s="35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8.75">
      <c r="B183" s="458"/>
      <c r="C183" s="458"/>
      <c r="D183" s="458"/>
      <c r="E183" s="458"/>
      <c r="F183" s="458"/>
      <c r="G183" s="459"/>
      <c r="H183" s="353"/>
      <c r="I183" s="353"/>
      <c r="J183" s="353"/>
      <c r="K183" s="353"/>
      <c r="L183" s="35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8.75">
      <c r="B184" s="458"/>
      <c r="C184" s="458"/>
      <c r="D184" s="458"/>
      <c r="E184" s="458"/>
      <c r="F184" s="458"/>
      <c r="G184" s="459"/>
      <c r="H184" s="353"/>
      <c r="I184" s="353"/>
      <c r="J184" s="353"/>
      <c r="K184" s="353"/>
      <c r="L184" s="35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8.75">
      <c r="B185" s="458"/>
      <c r="C185" s="458"/>
      <c r="D185" s="458"/>
      <c r="E185" s="458"/>
      <c r="F185" s="458"/>
      <c r="G185" s="459"/>
      <c r="H185" s="353"/>
      <c r="I185" s="353"/>
      <c r="J185" s="353"/>
      <c r="K185" s="353"/>
      <c r="L185" s="35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8.75">
      <c r="B186" s="458"/>
      <c r="C186" s="458"/>
      <c r="D186" s="458"/>
      <c r="E186" s="458"/>
      <c r="F186" s="458"/>
      <c r="G186" s="459"/>
      <c r="H186" s="353"/>
      <c r="I186" s="353"/>
      <c r="J186" s="353"/>
      <c r="K186" s="353"/>
      <c r="L186" s="35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8.75">
      <c r="B187" s="458"/>
      <c r="C187" s="458"/>
      <c r="D187" s="458"/>
      <c r="E187" s="458"/>
      <c r="F187" s="458"/>
      <c r="G187" s="459"/>
      <c r="H187" s="353"/>
      <c r="I187" s="353"/>
      <c r="J187" s="353"/>
      <c r="K187" s="353"/>
      <c r="L187" s="35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4:26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5.75">
      <c r="B189" s="359" t="s">
        <v>97</v>
      </c>
      <c r="C189" s="768"/>
      <c r="D189" s="769"/>
      <c r="E189" s="769"/>
      <c r="F189" s="769"/>
      <c r="G189" s="769"/>
      <c r="H189" s="761" t="s">
        <v>98</v>
      </c>
      <c r="I189" s="762"/>
      <c r="J189" s="762"/>
      <c r="K189" s="762"/>
      <c r="L189" s="76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5.75">
      <c r="B190" s="14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8.75">
      <c r="B191" s="143"/>
      <c r="C191" s="763"/>
      <c r="D191" s="764"/>
      <c r="E191" s="764"/>
      <c r="F191" s="764"/>
      <c r="G191" s="764"/>
      <c r="H191" s="357"/>
      <c r="I191" s="765"/>
      <c r="J191" s="766"/>
      <c r="K191" s="767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>
      <c r="B192" s="359" t="s">
        <v>270</v>
      </c>
      <c r="C192" s="759"/>
      <c r="D192" s="760"/>
      <c r="E192" s="760"/>
      <c r="F192" s="760"/>
      <c r="G192" s="760"/>
      <c r="H192" s="761" t="s">
        <v>271</v>
      </c>
      <c r="I192" s="762"/>
      <c r="J192" s="762"/>
      <c r="K192" s="762"/>
      <c r="L192" s="76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5.75">
      <c r="B193" s="36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5.75">
      <c r="B194" s="14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8.75">
      <c r="B195" s="361" t="s">
        <v>296</v>
      </c>
      <c r="C195" s="759"/>
      <c r="D195" s="760"/>
      <c r="E195" s="760"/>
      <c r="F195" s="760"/>
      <c r="G195" s="760"/>
      <c r="H195" s="761" t="s">
        <v>353</v>
      </c>
      <c r="I195" s="762"/>
      <c r="J195" s="762"/>
      <c r="K195" s="762"/>
      <c r="L195" s="76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4:26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4:26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4:26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4:26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4:26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4:26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4:26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4:26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4:26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4:26" ht="12.7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4:26" ht="12.7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</sheetData>
  <sheetProtection/>
  <mergeCells count="66">
    <mergeCell ref="A165:B165"/>
    <mergeCell ref="J5:J7"/>
    <mergeCell ref="K5:K7"/>
    <mergeCell ref="A52:B52"/>
    <mergeCell ref="A121:B121"/>
    <mergeCell ref="A119:B119"/>
    <mergeCell ref="I4:I7"/>
    <mergeCell ref="A50:B50"/>
    <mergeCell ref="A51:B51"/>
    <mergeCell ref="A120:B120"/>
    <mergeCell ref="A1:Z1"/>
    <mergeCell ref="D4:D7"/>
    <mergeCell ref="M3:M7"/>
    <mergeCell ref="N3:P4"/>
    <mergeCell ref="N2:Y2"/>
    <mergeCell ref="T3:V4"/>
    <mergeCell ref="H3:H7"/>
    <mergeCell ref="N6:Y6"/>
    <mergeCell ref="G2:G7"/>
    <mergeCell ref="A9:Y9"/>
    <mergeCell ref="W3:Y4"/>
    <mergeCell ref="I3:L3"/>
    <mergeCell ref="F5:F7"/>
    <mergeCell ref="J4:L4"/>
    <mergeCell ref="E4:F4"/>
    <mergeCell ref="A172:M172"/>
    <mergeCell ref="N174:S174"/>
    <mergeCell ref="N173:P173"/>
    <mergeCell ref="Q173:S173"/>
    <mergeCell ref="A53:Y53"/>
    <mergeCell ref="A10:Y10"/>
    <mergeCell ref="A2:A7"/>
    <mergeCell ref="B2:B7"/>
    <mergeCell ref="C2:F3"/>
    <mergeCell ref="C4:C7"/>
    <mergeCell ref="E5:E7"/>
    <mergeCell ref="H2:M2"/>
    <mergeCell ref="Q3:S4"/>
    <mergeCell ref="L5:L7"/>
    <mergeCell ref="C192:G192"/>
    <mergeCell ref="C195:G195"/>
    <mergeCell ref="H189:L189"/>
    <mergeCell ref="H192:L192"/>
    <mergeCell ref="H195:L195"/>
    <mergeCell ref="C191:G191"/>
    <mergeCell ref="I191:K191"/>
    <mergeCell ref="C189:G189"/>
    <mergeCell ref="A135:Y135"/>
    <mergeCell ref="A136:A143"/>
    <mergeCell ref="A122:Y122"/>
    <mergeCell ref="A128:F128"/>
    <mergeCell ref="A131:Y131"/>
    <mergeCell ref="A133:F133"/>
    <mergeCell ref="A129:B129"/>
    <mergeCell ref="A130:B130"/>
    <mergeCell ref="A134:Y134"/>
    <mergeCell ref="A178:B178"/>
    <mergeCell ref="A176:S176"/>
    <mergeCell ref="A144:Y144"/>
    <mergeCell ref="A145:A149"/>
    <mergeCell ref="A150:A157"/>
    <mergeCell ref="A158:A163"/>
    <mergeCell ref="A164:F164"/>
    <mergeCell ref="A169:M169"/>
    <mergeCell ref="A170:M170"/>
    <mergeCell ref="A171:M171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1" r:id="rId1"/>
  <rowBreaks count="3" manualBreakCount="3">
    <brk id="43" max="25" man="1"/>
    <brk id="133" max="25" man="1"/>
    <brk id="174" max="25" man="1"/>
  </rowBreaks>
  <ignoredErrors>
    <ignoredError sqref="H156" formula="1"/>
    <ignoredError sqref="G25 G29 G32 G35 G38 G41 G130 G47 G71 G79 G83 G1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816" t="s">
        <v>245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</row>
    <row r="2" spans="1:26" s="143" customFormat="1" ht="27.75" customHeight="1">
      <c r="A2" s="770" t="s">
        <v>3</v>
      </c>
      <c r="B2" s="772" t="s">
        <v>109</v>
      </c>
      <c r="C2" s="775" t="s">
        <v>7</v>
      </c>
      <c r="D2" s="776"/>
      <c r="E2" s="777"/>
      <c r="F2" s="778"/>
      <c r="G2" s="826" t="s">
        <v>110</v>
      </c>
      <c r="H2" s="787" t="s">
        <v>111</v>
      </c>
      <c r="I2" s="788"/>
      <c r="J2" s="788"/>
      <c r="K2" s="788"/>
      <c r="L2" s="788"/>
      <c r="M2" s="789"/>
      <c r="N2" s="820" t="s">
        <v>106</v>
      </c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2"/>
      <c r="Z2" s="142"/>
    </row>
    <row r="3" spans="1:25" s="143" customFormat="1" ht="12.75" customHeight="1">
      <c r="A3" s="771"/>
      <c r="B3" s="773"/>
      <c r="C3" s="779"/>
      <c r="D3" s="780"/>
      <c r="E3" s="781"/>
      <c r="F3" s="782"/>
      <c r="G3" s="827"/>
      <c r="H3" s="823" t="s">
        <v>112</v>
      </c>
      <c r="I3" s="806" t="s">
        <v>113</v>
      </c>
      <c r="J3" s="807"/>
      <c r="K3" s="807"/>
      <c r="L3" s="808"/>
      <c r="M3" s="817" t="s">
        <v>114</v>
      </c>
      <c r="N3" s="818" t="s">
        <v>107</v>
      </c>
      <c r="O3" s="791"/>
      <c r="P3" s="792"/>
      <c r="Q3" s="790" t="s">
        <v>108</v>
      </c>
      <c r="R3" s="791"/>
      <c r="S3" s="792"/>
      <c r="T3" s="790" t="s">
        <v>107</v>
      </c>
      <c r="U3" s="791"/>
      <c r="V3" s="792"/>
      <c r="W3" s="790" t="s">
        <v>108</v>
      </c>
      <c r="X3" s="791"/>
      <c r="Y3" s="804"/>
    </row>
    <row r="4" spans="1:25" s="143" customFormat="1" ht="18.75" customHeight="1">
      <c r="A4" s="771"/>
      <c r="B4" s="773"/>
      <c r="C4" s="783" t="s">
        <v>115</v>
      </c>
      <c r="D4" s="783" t="s">
        <v>116</v>
      </c>
      <c r="E4" s="812" t="s">
        <v>117</v>
      </c>
      <c r="F4" s="815"/>
      <c r="G4" s="827"/>
      <c r="H4" s="823"/>
      <c r="I4" s="783" t="s">
        <v>118</v>
      </c>
      <c r="J4" s="812" t="s">
        <v>119</v>
      </c>
      <c r="K4" s="813"/>
      <c r="L4" s="814"/>
      <c r="M4" s="817"/>
      <c r="N4" s="819"/>
      <c r="O4" s="794"/>
      <c r="P4" s="795"/>
      <c r="Q4" s="793"/>
      <c r="R4" s="794"/>
      <c r="S4" s="795"/>
      <c r="T4" s="793"/>
      <c r="U4" s="794"/>
      <c r="V4" s="795"/>
      <c r="W4" s="793"/>
      <c r="X4" s="794"/>
      <c r="Y4" s="805"/>
    </row>
    <row r="5" spans="1:25" s="143" customFormat="1" ht="15.75">
      <c r="A5" s="771"/>
      <c r="B5" s="773"/>
      <c r="C5" s="783"/>
      <c r="D5" s="783"/>
      <c r="E5" s="784" t="s">
        <v>120</v>
      </c>
      <c r="F5" s="809" t="s">
        <v>121</v>
      </c>
      <c r="G5" s="827"/>
      <c r="H5" s="823"/>
      <c r="I5" s="783"/>
      <c r="J5" s="784" t="s">
        <v>122</v>
      </c>
      <c r="K5" s="784" t="s">
        <v>123</v>
      </c>
      <c r="L5" s="784" t="s">
        <v>124</v>
      </c>
      <c r="M5" s="817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71"/>
      <c r="B6" s="773"/>
      <c r="C6" s="783"/>
      <c r="D6" s="783"/>
      <c r="E6" s="785"/>
      <c r="F6" s="810"/>
      <c r="G6" s="827"/>
      <c r="H6" s="823"/>
      <c r="I6" s="783"/>
      <c r="J6" s="785"/>
      <c r="K6" s="785"/>
      <c r="L6" s="785"/>
      <c r="M6" s="817"/>
      <c r="N6" s="824" t="s">
        <v>125</v>
      </c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25"/>
    </row>
    <row r="7" spans="1:25" s="143" customFormat="1" ht="30.75" customHeight="1" thickBot="1">
      <c r="A7" s="771"/>
      <c r="B7" s="774"/>
      <c r="C7" s="783"/>
      <c r="D7" s="783"/>
      <c r="E7" s="786"/>
      <c r="F7" s="811"/>
      <c r="G7" s="827"/>
      <c r="H7" s="823"/>
      <c r="I7" s="783"/>
      <c r="J7" s="786"/>
      <c r="K7" s="786"/>
      <c r="L7" s="786"/>
      <c r="M7" s="817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801" t="s">
        <v>198</v>
      </c>
      <c r="B9" s="802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3"/>
    </row>
    <row r="10" spans="1:25" s="143" customFormat="1" ht="18" customHeight="1" thickBot="1">
      <c r="A10" s="832" t="s">
        <v>136</v>
      </c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4"/>
    </row>
    <row r="11" spans="1:26" ht="15" customHeight="1" thickBot="1">
      <c r="A11" s="182" t="s">
        <v>126</v>
      </c>
      <c r="B11" s="159" t="s">
        <v>230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236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237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131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127</v>
      </c>
      <c r="B15" s="160" t="s">
        <v>100</v>
      </c>
      <c r="C15" s="164" t="s">
        <v>99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128</v>
      </c>
      <c r="B16" s="55" t="s">
        <v>101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129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130</v>
      </c>
      <c r="B18" s="160" t="s">
        <v>131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132</v>
      </c>
      <c r="B19" s="160" t="s">
        <v>102</v>
      </c>
      <c r="C19" s="164" t="s">
        <v>99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133</v>
      </c>
      <c r="B20" s="55" t="s">
        <v>103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134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135</v>
      </c>
      <c r="B23" s="238" t="s">
        <v>5</v>
      </c>
      <c r="C23" s="239"/>
      <c r="D23" s="240" t="s">
        <v>242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231</v>
      </c>
      <c r="O23" s="239" t="s">
        <v>231</v>
      </c>
      <c r="P23" s="239" t="s">
        <v>231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243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836" t="s">
        <v>244</v>
      </c>
      <c r="B25" s="837"/>
      <c r="C25" s="838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839"/>
      <c r="B26" s="839"/>
      <c r="C26" s="840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830" t="s">
        <v>4</v>
      </c>
      <c r="B27" s="831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828" t="s">
        <v>71</v>
      </c>
      <c r="B28" s="829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828" t="s">
        <v>72</v>
      </c>
      <c r="B29" s="829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832" t="s">
        <v>137</v>
      </c>
      <c r="B30" s="833"/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5"/>
      <c r="O30" s="835"/>
      <c r="P30" s="835"/>
      <c r="Q30" s="833"/>
      <c r="R30" s="833"/>
      <c r="S30" s="833"/>
      <c r="T30" s="833"/>
      <c r="U30" s="833"/>
      <c r="V30" s="833"/>
      <c r="W30" s="833"/>
      <c r="X30" s="833"/>
      <c r="Y30" s="834"/>
    </row>
    <row r="31" spans="1:26" ht="15.75" customHeight="1">
      <c r="A31" s="183" t="s">
        <v>138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139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140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197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141</v>
      </c>
      <c r="B37" s="280" t="s">
        <v>238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142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143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144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145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146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147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148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149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150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151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152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153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239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154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240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241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828" t="s">
        <v>4</v>
      </c>
      <c r="B64" s="829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828" t="s">
        <v>71</v>
      </c>
      <c r="B65" s="829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828" t="s">
        <v>72</v>
      </c>
      <c r="B66" s="829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832" t="s">
        <v>195</v>
      </c>
      <c r="B67" s="833"/>
      <c r="C67" s="833"/>
      <c r="D67" s="833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833"/>
      <c r="X67" s="833"/>
      <c r="Y67" s="834"/>
    </row>
    <row r="68" spans="1:26" ht="15.75" customHeight="1">
      <c r="A68" s="289" t="s">
        <v>155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232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156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161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157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235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158</v>
      </c>
      <c r="B77" s="70" t="s">
        <v>104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159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160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162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163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164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165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166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167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168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169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170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171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172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173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174</v>
      </c>
      <c r="B97" s="318" t="s">
        <v>196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175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176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177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178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179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180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181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182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183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184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828" t="s">
        <v>4</v>
      </c>
      <c r="B114" s="829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828" t="s">
        <v>71</v>
      </c>
      <c r="B115" s="829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828" t="s">
        <v>72</v>
      </c>
      <c r="B116" s="829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758" t="s">
        <v>185</v>
      </c>
      <c r="B117" s="728"/>
      <c r="C117" s="728"/>
      <c r="D117" s="728"/>
      <c r="E117" s="728"/>
      <c r="F117" s="728"/>
      <c r="G117" s="728"/>
      <c r="H117" s="728"/>
      <c r="I117" s="728"/>
      <c r="J117" s="728"/>
      <c r="K117" s="728"/>
      <c r="L117" s="728"/>
      <c r="M117" s="728"/>
      <c r="N117" s="728"/>
      <c r="O117" s="728"/>
      <c r="P117" s="728"/>
      <c r="Q117" s="728"/>
      <c r="R117" s="728"/>
      <c r="S117" s="728"/>
      <c r="T117" s="728"/>
      <c r="U117" s="728"/>
      <c r="V117" s="728"/>
      <c r="W117" s="728"/>
      <c r="X117" s="728"/>
      <c r="Y117" s="729"/>
    </row>
    <row r="118" spans="1:25" s="143" customFormat="1" ht="18.75" customHeight="1" thickBot="1">
      <c r="A118" s="832" t="s">
        <v>199</v>
      </c>
      <c r="B118" s="833"/>
      <c r="C118" s="833"/>
      <c r="D118" s="833"/>
      <c r="E118" s="833"/>
      <c r="F118" s="833"/>
      <c r="G118" s="833"/>
      <c r="H118" s="833"/>
      <c r="I118" s="833"/>
      <c r="J118" s="833"/>
      <c r="K118" s="833"/>
      <c r="L118" s="833"/>
      <c r="M118" s="833"/>
      <c r="N118" s="833"/>
      <c r="O118" s="833"/>
      <c r="P118" s="833"/>
      <c r="Q118" s="833"/>
      <c r="R118" s="833"/>
      <c r="S118" s="833"/>
      <c r="T118" s="833"/>
      <c r="U118" s="833"/>
      <c r="V118" s="833"/>
      <c r="W118" s="833"/>
      <c r="X118" s="833"/>
      <c r="Y118" s="834"/>
    </row>
    <row r="119" spans="1:26" ht="15.75" customHeight="1">
      <c r="A119" s="31" t="s">
        <v>200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201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202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203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756" t="s">
        <v>77</v>
      </c>
      <c r="B123" s="757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841" t="s">
        <v>204</v>
      </c>
      <c r="B124" s="835"/>
      <c r="C124" s="835"/>
      <c r="D124" s="835"/>
      <c r="E124" s="835"/>
      <c r="F124" s="835"/>
      <c r="G124" s="835"/>
      <c r="H124" s="835"/>
      <c r="I124" s="835"/>
      <c r="J124" s="835"/>
      <c r="K124" s="835"/>
      <c r="L124" s="835"/>
      <c r="M124" s="835"/>
      <c r="N124" s="835"/>
      <c r="O124" s="835"/>
      <c r="P124" s="835"/>
      <c r="Q124" s="833"/>
      <c r="R124" s="833"/>
      <c r="S124" s="833"/>
      <c r="T124" s="833"/>
      <c r="U124" s="833"/>
      <c r="V124" s="833"/>
      <c r="W124" s="833"/>
      <c r="X124" s="833"/>
      <c r="Y124" s="834"/>
    </row>
    <row r="125" spans="1:26" ht="15.75" customHeight="1">
      <c r="A125" s="214" t="s">
        <v>205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206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252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207</v>
      </c>
      <c r="B131" s="160" t="s">
        <v>233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208</v>
      </c>
      <c r="B132" s="55" t="s">
        <v>194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209</v>
      </c>
      <c r="B135" s="305" t="s">
        <v>253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209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210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211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212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213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214</v>
      </c>
      <c r="B144" s="17" t="s">
        <v>226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215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216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217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218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228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219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220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221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222</v>
      </c>
      <c r="B157" s="70" t="s">
        <v>227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223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224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225</v>
      </c>
      <c r="B161" s="160" t="s">
        <v>234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225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828" t="s">
        <v>4</v>
      </c>
      <c r="B164" s="829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828" t="s">
        <v>71</v>
      </c>
      <c r="B165" s="829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828" t="s">
        <v>72</v>
      </c>
      <c r="B166" s="829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842" t="s">
        <v>186</v>
      </c>
      <c r="B167" s="843"/>
      <c r="C167" s="843"/>
      <c r="D167" s="843"/>
      <c r="E167" s="843"/>
      <c r="F167" s="843"/>
      <c r="G167" s="843"/>
      <c r="H167" s="843"/>
      <c r="I167" s="843"/>
      <c r="J167" s="843"/>
      <c r="K167" s="843"/>
      <c r="L167" s="843"/>
      <c r="M167" s="843"/>
      <c r="N167" s="843"/>
      <c r="O167" s="843"/>
      <c r="P167" s="843"/>
      <c r="Q167" s="728"/>
      <c r="R167" s="728"/>
      <c r="S167" s="728"/>
      <c r="T167" s="728"/>
      <c r="U167" s="728"/>
      <c r="V167" s="728"/>
      <c r="W167" s="728"/>
      <c r="X167" s="728"/>
      <c r="Y167" s="729"/>
    </row>
    <row r="168" spans="1:26" ht="15.75" customHeight="1">
      <c r="A168" s="183" t="s">
        <v>187</v>
      </c>
      <c r="B168" s="70" t="s">
        <v>8</v>
      </c>
      <c r="C168" s="5"/>
      <c r="D168" s="271" t="s">
        <v>246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188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189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828" t="s">
        <v>190</v>
      </c>
      <c r="B171" s="829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758" t="s">
        <v>191</v>
      </c>
      <c r="B172" s="728"/>
      <c r="C172" s="728"/>
      <c r="D172" s="728"/>
      <c r="E172" s="728"/>
      <c r="F172" s="728"/>
      <c r="G172" s="728"/>
      <c r="H172" s="728"/>
      <c r="I172" s="728"/>
      <c r="J172" s="728"/>
      <c r="K172" s="728"/>
      <c r="L172" s="728"/>
      <c r="M172" s="728"/>
      <c r="N172" s="728"/>
      <c r="O172" s="728"/>
      <c r="P172" s="728"/>
      <c r="Q172" s="728"/>
      <c r="R172" s="728"/>
      <c r="S172" s="728"/>
      <c r="T172" s="728"/>
      <c r="U172" s="728"/>
      <c r="V172" s="728"/>
      <c r="W172" s="728"/>
      <c r="X172" s="728"/>
      <c r="Y172" s="729"/>
    </row>
    <row r="173" spans="1:26" ht="15.75" customHeight="1" thickBot="1">
      <c r="A173" s="183" t="s">
        <v>192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828" t="s">
        <v>193</v>
      </c>
      <c r="B174" s="829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96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736" t="s">
        <v>1</v>
      </c>
      <c r="B178" s="737"/>
      <c r="C178" s="737"/>
      <c r="D178" s="737"/>
      <c r="E178" s="737"/>
      <c r="F178" s="737"/>
      <c r="G178" s="737"/>
      <c r="H178" s="737"/>
      <c r="I178" s="737"/>
      <c r="J178" s="737"/>
      <c r="K178" s="737"/>
      <c r="L178" s="737"/>
      <c r="M178" s="737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738" t="s">
        <v>9</v>
      </c>
      <c r="B179" s="739"/>
      <c r="C179" s="739"/>
      <c r="D179" s="739"/>
      <c r="E179" s="739"/>
      <c r="F179" s="739"/>
      <c r="G179" s="739"/>
      <c r="H179" s="739"/>
      <c r="I179" s="739"/>
      <c r="J179" s="739"/>
      <c r="K179" s="739"/>
      <c r="L179" s="739"/>
      <c r="M179" s="739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738" t="s">
        <v>2</v>
      </c>
      <c r="B180" s="739"/>
      <c r="C180" s="739"/>
      <c r="D180" s="739"/>
      <c r="E180" s="739"/>
      <c r="F180" s="739"/>
      <c r="G180" s="739"/>
      <c r="H180" s="739"/>
      <c r="I180" s="739"/>
      <c r="J180" s="739"/>
      <c r="K180" s="739"/>
      <c r="L180" s="739"/>
      <c r="M180" s="739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738" t="s">
        <v>0</v>
      </c>
      <c r="B181" s="739"/>
      <c r="C181" s="739"/>
      <c r="D181" s="739"/>
      <c r="E181" s="739"/>
      <c r="F181" s="739"/>
      <c r="G181" s="739"/>
      <c r="H181" s="739"/>
      <c r="I181" s="739"/>
      <c r="J181" s="739"/>
      <c r="K181" s="739"/>
      <c r="L181" s="739"/>
      <c r="M181" s="739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851" t="s">
        <v>42</v>
      </c>
      <c r="C182" s="852"/>
      <c r="D182" s="852"/>
      <c r="E182" s="852"/>
      <c r="F182" s="853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851" t="s">
        <v>80</v>
      </c>
      <c r="C183" s="852"/>
      <c r="D183" s="852"/>
      <c r="E183" s="852"/>
      <c r="F183" s="853"/>
      <c r="G183" s="25" t="e">
        <f>SUM(G28,G123,G65,#REF!,G115,G165,#REF!)</f>
        <v>#REF!</v>
      </c>
      <c r="H183" s="24"/>
      <c r="I183" s="24"/>
      <c r="J183" s="24"/>
      <c r="K183" s="24"/>
      <c r="L183" s="24"/>
      <c r="T183" s="854" t="e">
        <f>SUM(T182:W182)</f>
        <v>#REF!</v>
      </c>
      <c r="U183" s="855"/>
      <c r="V183" s="855"/>
      <c r="W183" s="856"/>
      <c r="X183" s="857" t="e">
        <f>SUM(X182:Z182)</f>
        <v>#REF!</v>
      </c>
      <c r="Y183" s="858"/>
      <c r="Z183" s="859"/>
    </row>
    <row r="184" spans="1:12" ht="18.75" hidden="1">
      <c r="A184" s="24"/>
      <c r="B184" s="851" t="s">
        <v>79</v>
      </c>
      <c r="C184" s="852"/>
      <c r="D184" s="852"/>
      <c r="E184" s="852"/>
      <c r="F184" s="853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798">
        <f>G39+G18+G22+G33+G36+G42+G45+G48+G51+G54+G57+G60+G63+G70+G76+G80+G81+G82+G92+G103+G104+G130+G131+G140+G149+G160+G168</f>
        <v>64</v>
      </c>
      <c r="O185" s="799"/>
      <c r="P185" s="800"/>
      <c r="Q185" s="798">
        <f>SUM(G14,G73,G85,G88,G89,G93,G96,G100,G107,G110,G113,G127,G134,G137,G143,G146,G152,G155:G156,G157,G163,G169:G170,G173)</f>
        <v>63.5</v>
      </c>
      <c r="R185" s="799"/>
      <c r="S185" s="800"/>
      <c r="T185" s="1"/>
    </row>
    <row r="186" spans="2:20" ht="22.5" customHeight="1">
      <c r="B186" s="127" t="s">
        <v>105</v>
      </c>
      <c r="C186" s="849"/>
      <c r="D186" s="850"/>
      <c r="E186" s="850"/>
      <c r="F186" s="850"/>
      <c r="G186" s="850"/>
      <c r="I186" s="846" t="s">
        <v>247</v>
      </c>
      <c r="J186" s="847"/>
      <c r="K186" s="847"/>
      <c r="N186" s="796">
        <f>N185+Q185</f>
        <v>127.5</v>
      </c>
      <c r="O186" s="797"/>
      <c r="P186" s="797"/>
      <c r="Q186" s="797"/>
      <c r="R186" s="797"/>
      <c r="S186" s="797"/>
      <c r="T186" s="1"/>
    </row>
    <row r="187" ht="12.75">
      <c r="R187" s="222"/>
    </row>
    <row r="188" spans="2:11" ht="18.75">
      <c r="B188" s="127" t="s">
        <v>97</v>
      </c>
      <c r="C188" s="844"/>
      <c r="D188" s="845"/>
      <c r="E188" s="845"/>
      <c r="F188" s="845"/>
      <c r="G188" s="845"/>
      <c r="H188" s="127"/>
      <c r="I188" s="846" t="s">
        <v>98</v>
      </c>
      <c r="J188" s="847"/>
      <c r="K188" s="848"/>
    </row>
  </sheetData>
  <sheetProtection/>
  <mergeCells count="66">
    <mergeCell ref="X183:Z183"/>
    <mergeCell ref="B184:F184"/>
    <mergeCell ref="N185:P185"/>
    <mergeCell ref="Q185:S185"/>
    <mergeCell ref="B182:F182"/>
    <mergeCell ref="B183:F183"/>
    <mergeCell ref="N186:S186"/>
    <mergeCell ref="T183:W183"/>
    <mergeCell ref="C188:G188"/>
    <mergeCell ref="I188:K188"/>
    <mergeCell ref="C186:G186"/>
    <mergeCell ref="I186:K186"/>
    <mergeCell ref="A165:B165"/>
    <mergeCell ref="A166:B166"/>
    <mergeCell ref="A180:M180"/>
    <mergeCell ref="A181:M181"/>
    <mergeCell ref="A172:Y172"/>
    <mergeCell ref="A174:B174"/>
    <mergeCell ref="A178:M178"/>
    <mergeCell ref="A179:M179"/>
    <mergeCell ref="A167:Y167"/>
    <mergeCell ref="A171:B171"/>
    <mergeCell ref="A118:Y118"/>
    <mergeCell ref="A123:B123"/>
    <mergeCell ref="A124:Y124"/>
    <mergeCell ref="A164:B164"/>
    <mergeCell ref="H2:M2"/>
    <mergeCell ref="A30:Y30"/>
    <mergeCell ref="N6:Y6"/>
    <mergeCell ref="A9:Y9"/>
    <mergeCell ref="A10:Y10"/>
    <mergeCell ref="A25:C26"/>
    <mergeCell ref="C4:C7"/>
    <mergeCell ref="D4:D7"/>
    <mergeCell ref="T3:V4"/>
    <mergeCell ref="W3:Y4"/>
    <mergeCell ref="A116:B116"/>
    <mergeCell ref="A117:Y117"/>
    <mergeCell ref="A64:B64"/>
    <mergeCell ref="A65:B65"/>
    <mergeCell ref="A66:B66"/>
    <mergeCell ref="A67:Y67"/>
    <mergeCell ref="A114:B114"/>
    <mergeCell ref="A115:B115"/>
    <mergeCell ref="A28:B28"/>
    <mergeCell ref="A29:B29"/>
    <mergeCell ref="A27:B27"/>
    <mergeCell ref="L5:L7"/>
    <mergeCell ref="E5:E7"/>
    <mergeCell ref="K5:K7"/>
    <mergeCell ref="F5:F7"/>
    <mergeCell ref="J5:J7"/>
    <mergeCell ref="I3:L3"/>
    <mergeCell ref="M3:M7"/>
    <mergeCell ref="I4:I7"/>
    <mergeCell ref="J4:L4"/>
    <mergeCell ref="A1:Z1"/>
    <mergeCell ref="A2:A7"/>
    <mergeCell ref="B2:B7"/>
    <mergeCell ref="C2:F3"/>
    <mergeCell ref="G2:G7"/>
    <mergeCell ref="N2:Y2"/>
    <mergeCell ref="H3:H7"/>
    <mergeCell ref="E4:F4"/>
    <mergeCell ref="N3:P4"/>
    <mergeCell ref="Q3:S4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3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Admin</cp:lastModifiedBy>
  <cp:lastPrinted>2020-06-25T07:45:03Z</cp:lastPrinted>
  <dcterms:created xsi:type="dcterms:W3CDTF">1998-03-25T14:18:11Z</dcterms:created>
  <dcterms:modified xsi:type="dcterms:W3CDTF">2023-02-15T10:58:06Z</dcterms:modified>
  <cp:category/>
  <cp:version/>
  <cp:contentType/>
  <cp:contentStatus/>
</cp:coreProperties>
</file>